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405" activeTab="2"/>
  </bookViews>
  <sheets>
    <sheet name="BCDKT" sheetId="1" r:id="rId1"/>
    <sheet name="KQKD" sheetId="2" r:id="rId2"/>
    <sheet name="BCTCTT" sheetId="3" r:id="rId3"/>
    <sheet name="LCTT" sheetId="4" r:id="rId4"/>
  </sheets>
  <externalReferences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Kieuoanh</author>
  </authors>
  <commentList>
    <comment ref="F27" authorId="0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138: 403.815.565
141:256.350.071
Đơn vị:
138: 18.844.167
141: 196.374.891
</t>
        </r>
      </text>
    </comment>
  </commentList>
</comments>
</file>

<file path=xl/comments4.xml><?xml version="1.0" encoding="utf-8"?>
<comments xmlns="http://schemas.openxmlformats.org/spreadsheetml/2006/main">
  <authors>
    <author>Tu Van</author>
    <author>Kieuoanh</author>
  </authors>
  <commentList>
    <comment ref="F24" authorId="0">
      <text>
        <r>
          <rPr>
            <b/>
            <sz val="8"/>
            <rFont val="Tahoma"/>
            <family val="0"/>
          </rPr>
          <t>Tu Van:</t>
        </r>
        <r>
          <rPr>
            <sz val="8"/>
            <rFont val="Tahoma"/>
            <family val="0"/>
          </rPr>
          <t xml:space="preserve">
Số dư cuối kỳ thuế TNDN, Số dư ký quỹ
</t>
        </r>
      </text>
    </comment>
    <comment ref="F25" authorId="1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Công cụ thu hồi từ khoản đầu tư LD
</t>
        </r>
      </text>
    </comment>
    <comment ref="F26" authorId="1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-Số dư đầu kỳ thuế TNDN
- Cổ tức phải trả
</t>
        </r>
      </text>
    </comment>
    <comment ref="F30" authorId="1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Nhận ký quỹ dài hạn
Quy khen thưởng
</t>
        </r>
      </text>
    </comment>
    <comment ref="F31" authorId="1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Chi ký quỹ: 35.000.000
Chi quy khen thưởng
Chi tiếp khách sau thuế: 1.200.000
</t>
        </r>
      </text>
    </comment>
    <comment ref="F45" authorId="1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Đ/c công cụ thu hồi từ LD
</t>
        </r>
      </text>
    </comment>
  </commentList>
</comments>
</file>

<file path=xl/sharedStrings.xml><?xml version="1.0" encoding="utf-8"?>
<sst xmlns="http://schemas.openxmlformats.org/spreadsheetml/2006/main" count="411" uniqueCount="347">
  <si>
    <t>CÔNG TY CỔ PHẦN HÀNG HẢI SÀI GÒN</t>
  </si>
  <si>
    <t>Maãu soá B 01 - DN</t>
  </si>
  <si>
    <t>Địa chỉ: 422 Nguyễn Tất Thành, P. 18, Quận 4, TP. HCM</t>
  </si>
  <si>
    <t>(Ban haønh theo QÑ soá 15/2006/ QÑ-BTC
ngaøy 20/03/2006 cuûa Boâ Tröôûng BTC)</t>
  </si>
  <si>
    <t xml:space="preserve">BÁO CÁO TÀI CHÍNH </t>
  </si>
  <si>
    <t>NĂM  2006</t>
  </si>
  <si>
    <t xml:space="preserve">BAÛNG CAÂN ÑOÁI KEÁ TOAÙN </t>
  </si>
  <si>
    <t>NĂM 2006</t>
  </si>
  <si>
    <t>Taïi ngaøy   31    thaùng   12      Naêm 2006</t>
  </si>
  <si>
    <r>
      <t xml:space="preserve">Ñôn vò tính: </t>
    </r>
    <r>
      <rPr>
        <b/>
        <sz val="10"/>
        <rFont val="VNI-Times"/>
        <family val="0"/>
      </rPr>
      <t>Ñoàng.</t>
    </r>
  </si>
  <si>
    <t>TAØI SAÛN</t>
  </si>
  <si>
    <t>MAÕ SOÁ</t>
  </si>
  <si>
    <t>THUYEÁT
MINH</t>
  </si>
  <si>
    <t>SOÁ CUOÁI NAÊM</t>
  </si>
  <si>
    <t>SOÁ ÑAÀU NAÊM</t>
  </si>
  <si>
    <t>A. TAØI SAÛN NGAÉN HAÏN</t>
  </si>
  <si>
    <t>(100 = 110 + 120 + 130 + 140 + 150 )</t>
  </si>
  <si>
    <t>I. Tieàn vaø caùc khoaûn töông ñöông tieàn</t>
  </si>
  <si>
    <t xml:space="preserve"> 1. Tieàn</t>
  </si>
  <si>
    <t>V.01</t>
  </si>
  <si>
    <t xml:space="preserve"> 2. Caùc khoaûn töông ñöông tieàn</t>
  </si>
  <si>
    <t>II. Caùc khoaûn ñaàu tö taøi chính ngaén haïn</t>
  </si>
  <si>
    <t>V.02</t>
  </si>
  <si>
    <t xml:space="preserve"> 1. Ñaàu tö ngaén haïn</t>
  </si>
  <si>
    <t xml:space="preserve"> 2. Döï phoøng giaûm giaù ñaàu tö ngaén haïn (*)</t>
  </si>
  <si>
    <t>III. Caùc khoaûn phaûi thu ngaén haïn</t>
  </si>
  <si>
    <t xml:space="preserve"> 1. Phaûi thu cuûa khaùch haøng</t>
  </si>
  <si>
    <t xml:space="preserve"> 2. Traû tröôùc cho ngöôøi baùn</t>
  </si>
  <si>
    <t xml:space="preserve"> 3. Phaûi thu noäi boä ngaén haïn</t>
  </si>
  <si>
    <t xml:space="preserve"> 4.  Phaûi thu theo tieán ñoä keá hoaïch hôïp ñoàng xaây döïng</t>
  </si>
  <si>
    <t xml:space="preserve"> 5.  Caùc khoaûn phaûi thu khaùc</t>
  </si>
  <si>
    <t>V.03</t>
  </si>
  <si>
    <t xml:space="preserve"> 6. Döï phoøng caùc khoaûn phaûi thu khoù ñoøi (*)</t>
  </si>
  <si>
    <t>IV. Haøng toàn kho</t>
  </si>
  <si>
    <t xml:space="preserve"> 1. Haøng toàn kho</t>
  </si>
  <si>
    <t>V.04</t>
  </si>
  <si>
    <t xml:space="preserve"> 2. Döï phoøng giaûm giaù haøng toàn kho ( * )</t>
  </si>
  <si>
    <t>V. Taøi saûn ngaén haïn khaùc</t>
  </si>
  <si>
    <t xml:space="preserve"> 1. Chi phí traû tröôùc ngaén haïn</t>
  </si>
  <si>
    <t xml:space="preserve"> 2. Thueá GTGT ñöôïc khaáu tröø</t>
  </si>
  <si>
    <t xml:space="preserve"> 3. Thueá &amp; caùc khoaûn phaûi thu nhaø nöôùc</t>
  </si>
  <si>
    <t>V.05</t>
  </si>
  <si>
    <t xml:space="preserve"> 5. Taøi saûn ngaén haïn khaùc</t>
  </si>
  <si>
    <t xml:space="preserve">   B. TAØI SAÛN DAØI HAÏN</t>
  </si>
  <si>
    <t>(200 = 210 + 220 + 230 + 240 + 250 + 260 )</t>
  </si>
  <si>
    <t xml:space="preserve"> I. Caùc khoaûn phaûi thu daøi haïn</t>
  </si>
  <si>
    <t xml:space="preserve"> 1. Phaûi thu daøi haïn cuûa khaùch haøng</t>
  </si>
  <si>
    <t xml:space="preserve"> 2. Voán kinh doanh ôû ñôn vò tröïc thuoäc</t>
  </si>
  <si>
    <t xml:space="preserve"> 3. Phaûi thu daøi haïn noäi boä </t>
  </si>
  <si>
    <t>V.06</t>
  </si>
  <si>
    <t xml:space="preserve"> 4. Phaûi thu daøi haïn khaùc</t>
  </si>
  <si>
    <t>V.07</t>
  </si>
  <si>
    <t xml:space="preserve"> 5. Döï phoøng phaûi thu daøi haïn khoù ñoøi (*)</t>
  </si>
  <si>
    <t>II. Taøi saûn coá ñònh</t>
  </si>
  <si>
    <t xml:space="preserve"> 1. Taøi saûn coá ñònh höõu hình</t>
  </si>
  <si>
    <t>V.08</t>
  </si>
  <si>
    <t xml:space="preserve">   . Nguyeân giaù</t>
  </si>
  <si>
    <t xml:space="preserve">   . Giaù trò hao moøn luõy keá (*)</t>
  </si>
  <si>
    <t xml:space="preserve"> 2. Taøi saûn coá ñònh thueâ taøi chính</t>
  </si>
  <si>
    <t>V.09</t>
  </si>
  <si>
    <t xml:space="preserve"> 3. Taøi saûn coá ñònh voâ hình</t>
  </si>
  <si>
    <t>V.10</t>
  </si>
  <si>
    <t xml:space="preserve"> 4. Chi phí xaây döïng cô baûn dôõ dang</t>
  </si>
  <si>
    <t>V.11</t>
  </si>
  <si>
    <t>III. Baát ñoäng saûn ñaàu tö</t>
  </si>
  <si>
    <t>V.12</t>
  </si>
  <si>
    <t>IV. Caùc khoaûn ñaàu tö taøi chính daøi haïn</t>
  </si>
  <si>
    <t xml:space="preserve"> 1. Ñaàu tö vaøo coâng ty con</t>
  </si>
  <si>
    <t xml:space="preserve"> 2. Ñaàu tö vaøo coâng ty lieân keát, lieân doanh</t>
  </si>
  <si>
    <t xml:space="preserve"> 3. Ñaàu tö daøi haïn khaùc</t>
  </si>
  <si>
    <t>V.13</t>
  </si>
  <si>
    <t xml:space="preserve"> 4. Döï phoøng giaûm giaù chöùng khoaùn ñaàu tö daøi haïn (*)</t>
  </si>
  <si>
    <t>V. Taøi saûn daøi haïn khaùc</t>
  </si>
  <si>
    <t xml:space="preserve"> 1. Chí phí traû tröôùc daøi haïn</t>
  </si>
  <si>
    <t>V.14</t>
  </si>
  <si>
    <t xml:space="preserve"> 2. Taøi saûn thueá thu nhaäp hoaõn laïi</t>
  </si>
  <si>
    <t>V.21</t>
  </si>
  <si>
    <t xml:space="preserve"> 3. Taøi saûn daøi haïn khaùc</t>
  </si>
  <si>
    <t>TOÅNG COÄNG TAØI SAÛN</t>
  </si>
  <si>
    <t>NGUOÀN VOÁN</t>
  </si>
  <si>
    <t>SOÁ ÑAÀU KYØ</t>
  </si>
  <si>
    <t>A. NÔÏ PHAÛI TRAÛ</t>
  </si>
  <si>
    <t>(300 = 310 + 320 )</t>
  </si>
  <si>
    <t>I. Nôï ngaén haïn</t>
  </si>
  <si>
    <t xml:space="preserve"> 1. Vay vaø nôï ngaén haïn </t>
  </si>
  <si>
    <t>V.15</t>
  </si>
  <si>
    <t xml:space="preserve"> 2. Phaûi traû cho ngöôøi baùn</t>
  </si>
  <si>
    <t xml:space="preserve"> 3. Ngöôøi mua traû tieàn tröôùc</t>
  </si>
  <si>
    <t xml:space="preserve"> 4. Thueá vaø caùc khoaûn phaûi noäp Nhaø nöôùc</t>
  </si>
  <si>
    <t>V.16</t>
  </si>
  <si>
    <t xml:space="preserve"> 5. Phaûi traû ngöôøi lao ñoäng</t>
  </si>
  <si>
    <t xml:space="preserve"> 6. Chi phí phaûi traû</t>
  </si>
  <si>
    <t>V.17</t>
  </si>
  <si>
    <t xml:space="preserve"> 7. Phaûi traû  noäi boä</t>
  </si>
  <si>
    <t xml:space="preserve"> 8.  Phaûi traû theo tieán ñoä keá hoaïch hôïp ñoàng xaây döïng</t>
  </si>
  <si>
    <t xml:space="preserve"> 9. Caùc khoaûn phaûi traû, phaûi noäp ngaén haïn khaùc</t>
  </si>
  <si>
    <t>V.18</t>
  </si>
  <si>
    <t>10. Döï phoøng phaûi traû ngaén haïn</t>
  </si>
  <si>
    <t>II. Nôï daøi haïn</t>
  </si>
  <si>
    <t xml:space="preserve"> 1. Phaûi traû daøi haïn ngöôøi baùn</t>
  </si>
  <si>
    <t xml:space="preserve"> 2. Phaûi traû daøi haïn noäi boä</t>
  </si>
  <si>
    <t>V.19</t>
  </si>
  <si>
    <t xml:space="preserve"> 3. Phaûi traû daøi haïn khaùc</t>
  </si>
  <si>
    <t xml:space="preserve"> 4. Vay vaø nôï daøi haïn</t>
  </si>
  <si>
    <t>V.20</t>
  </si>
  <si>
    <t xml:space="preserve"> 5. Thueá Thu nhaäp hoaõn laïi phaûi traû</t>
  </si>
  <si>
    <t xml:space="preserve"> 6. Döï phoøng trôï caáp maát vieäc laøm</t>
  </si>
  <si>
    <t xml:space="preserve"> 7. Döï phoøng phaûi traû daøi haïn</t>
  </si>
  <si>
    <t>B. VOÁN CHUÛ SÔÛ HÖÕU</t>
  </si>
  <si>
    <t>(400 = 410 + 420)</t>
  </si>
  <si>
    <t xml:space="preserve">I. Voán chuû sôû höõu </t>
  </si>
  <si>
    <t xml:space="preserve"> 1. Voán  ñaàu tö cuûa chuû sôû höõu</t>
  </si>
  <si>
    <t xml:space="preserve"> 2. Thaëng dö voán coå phaàn</t>
  </si>
  <si>
    <t xml:space="preserve"> 3. Voán  khaùc cuûa chuû sôû höõu</t>
  </si>
  <si>
    <t xml:space="preserve"> 4. Coå phieáu ngaân quyõ </t>
  </si>
  <si>
    <t xml:space="preserve"> 5. Cheânh leäch ñaùnh giaù laïi taøi saûn</t>
  </si>
  <si>
    <t xml:space="preserve"> 6. Cheânh leäch tyû giaù hoái ñoaùi</t>
  </si>
  <si>
    <t xml:space="preserve"> 7. Quyõ ñaàu tö phaùt trieån</t>
  </si>
  <si>
    <t xml:space="preserve"> 8. Quyõ döï phoøng taøi chính</t>
  </si>
  <si>
    <t xml:space="preserve"> 9. Quyõ khaùc thuoäc voán chuû sôû höõu </t>
  </si>
  <si>
    <t xml:space="preserve"> 10. Lôïi nhuaän sau thueá chöa phaân phoái</t>
  </si>
  <si>
    <t xml:space="preserve"> 11. Nguoàn voán ñaàu tö XDCB</t>
  </si>
  <si>
    <t>II. Nguoàn kinh phí , quyõ khaùc</t>
  </si>
  <si>
    <t xml:space="preserve"> 1. Quyõ khen thöôûng vaø phuùc lôïi</t>
  </si>
  <si>
    <t xml:space="preserve"> 2. Nguoàn kinh phí </t>
  </si>
  <si>
    <t>V.23</t>
  </si>
  <si>
    <t xml:space="preserve"> 3. Nguoàn kinh phí ñaõ hình thaønh TSCÑ</t>
  </si>
  <si>
    <t>TOÅNG COÄNG NGUOÀN VOÁN</t>
  </si>
  <si>
    <t xml:space="preserve">CAÙC CHÆ TIEÂU NGOAØI BAÛNG CAÂN ÑOÁI KEÁ TOAÙN </t>
  </si>
  <si>
    <t>SOÁ CUOÁI KYØ</t>
  </si>
  <si>
    <t>1. Taøi saûn  thueâ ngoaøi</t>
  </si>
  <si>
    <t>2. Vaät tö, haøng hoùa nhaän giöõ hoä, nhaän gia coâng</t>
  </si>
  <si>
    <t>3. Haøng hoùa nhaän baùn hoä , nhaän kyù göûi, kyù cöôïc</t>
  </si>
  <si>
    <t>4. Nôï khoù ñoøi ñaõ xöû lyù</t>
  </si>
  <si>
    <t>5. Ngoaïi teä caùc loïai</t>
  </si>
  <si>
    <t>6. Döï toaùn chi söï nghieäp, döï aùn</t>
  </si>
  <si>
    <r>
      <t>Laäp ngaøy 16  thaùng 01  naêm</t>
    </r>
    <r>
      <rPr>
        <b/>
        <sz val="10"/>
        <rFont val="VNI-Times"/>
        <family val="0"/>
      </rPr>
      <t xml:space="preserve"> 2007</t>
    </r>
  </si>
  <si>
    <t>Keá toaùn tröôûng</t>
  </si>
  <si>
    <t>Giaùm ñoác</t>
  </si>
  <si>
    <t>Quý 4 năm 2006</t>
  </si>
  <si>
    <t>CHỈ TIÊU</t>
  </si>
  <si>
    <t xml:space="preserve">Mã 
số </t>
  </si>
  <si>
    <t>Thuyết 
minh</t>
  </si>
  <si>
    <t>Quý 2 năm nay</t>
  </si>
  <si>
    <t>Quý 2 năm trước</t>
  </si>
  <si>
    <t>Quý 4 năm nay</t>
  </si>
  <si>
    <t>Quý 4 năm trước</t>
  </si>
  <si>
    <t>Lũy kế từ đầu năm</t>
  </si>
  <si>
    <t>Số đơn vị</t>
  </si>
  <si>
    <t>Chênh lệch đầu kỳ - cuối kỳ</t>
  </si>
  <si>
    <t>% chênh lệch DK - Ck</t>
  </si>
  <si>
    <t>Các yếu tố tăng giảm IR và CR</t>
  </si>
  <si>
    <t>Xác định IR và CR</t>
  </si>
  <si>
    <t>Mức độ công việc</t>
  </si>
  <si>
    <t>Thủ tục thực hiện</t>
  </si>
  <si>
    <t>Nhân viên phụ trách</t>
  </si>
  <si>
    <t>Lũy kế năm trước</t>
  </si>
  <si>
    <t>1.</t>
  </si>
  <si>
    <t>Doanh thu bán hàng và cung cấp dịch vụ</t>
  </si>
  <si>
    <t>01</t>
  </si>
  <si>
    <t>VI.21</t>
  </si>
  <si>
    <t>2.</t>
  </si>
  <si>
    <t>Các khoản giảm trừ</t>
  </si>
  <si>
    <t>03</t>
  </si>
  <si>
    <t>3.</t>
  </si>
  <si>
    <t>Doanh thu thuần về bán hàng và cung cấp DV</t>
  </si>
  <si>
    <t>4.</t>
  </si>
  <si>
    <t>Giá vốn hàng bán</t>
  </si>
  <si>
    <t>VI.22</t>
  </si>
  <si>
    <t>5.</t>
  </si>
  <si>
    <t>Lợi nhuận gộp về bán hàng và cung cấp DV</t>
  </si>
  <si>
    <t>6.</t>
  </si>
  <si>
    <t>Doanh thu hoạt động tài chính</t>
  </si>
  <si>
    <t>VI.23</t>
  </si>
  <si>
    <t>7.</t>
  </si>
  <si>
    <t>Chi phí tài chính</t>
  </si>
  <si>
    <t>VI.24</t>
  </si>
  <si>
    <t xml:space="preserve">Trong đó: chi phí lãi vay </t>
  </si>
  <si>
    <t>8.</t>
  </si>
  <si>
    <t>Chi phí bán hàng</t>
  </si>
  <si>
    <t>9.</t>
  </si>
  <si>
    <t>Chi phí quản lý doanh nghiệp</t>
  </si>
  <si>
    <t>VI.25</t>
  </si>
  <si>
    <t>10.</t>
  </si>
  <si>
    <t>Lợi nhuận thuần từ hoạt động kinh doanh</t>
  </si>
  <si>
    <t>11.</t>
  </si>
  <si>
    <t>Thu nhập khác</t>
  </si>
  <si>
    <t>VI.26</t>
  </si>
  <si>
    <t>12.</t>
  </si>
  <si>
    <t>Chi phí khác</t>
  </si>
  <si>
    <t>VI.27</t>
  </si>
  <si>
    <t>13.</t>
  </si>
  <si>
    <t>Lợi nhuận khác</t>
  </si>
  <si>
    <t>14.</t>
  </si>
  <si>
    <t>Tổng lợi nhuận kế toán trước thuế</t>
  </si>
  <si>
    <t>15.</t>
  </si>
  <si>
    <t>Thuế thu nhập doanh nghiệp</t>
  </si>
  <si>
    <t>VI.28</t>
  </si>
  <si>
    <t>16.</t>
  </si>
  <si>
    <t>Lợi nhuận sau thuế thu nhập doanh nghiệp</t>
  </si>
  <si>
    <t>______________</t>
  </si>
  <si>
    <t>_____________</t>
  </si>
  <si>
    <t>Lưu Tiến Ái</t>
  </si>
  <si>
    <t>Kế toán trưởng</t>
  </si>
  <si>
    <t>Giám đốc</t>
  </si>
  <si>
    <t>TOÅNG COÂNG TY HAØNG HAÛI VIEÄT NAM</t>
  </si>
  <si>
    <t>CTY COÅ PHAÀN HAØNG HAÛI SAØI GOØN</t>
  </si>
  <si>
    <t>BAÙO CAÙO TAØI CHÍNH TOÙM TAÉT</t>
  </si>
  <si>
    <t>QUYÙ IV/2006</t>
  </si>
  <si>
    <t>BAÛNG CAÂN ÑOÁI KEÁ TOAÙN</t>
  </si>
  <si>
    <t>Ngaøy 31/12/2006</t>
  </si>
  <si>
    <t xml:space="preserve">                                                                                                            (ÑVT: ñoàng)</t>
  </si>
  <si>
    <t>STT</t>
  </si>
  <si>
    <t>Noäi dung</t>
  </si>
  <si>
    <t>Soá dö ñaàu kyø</t>
  </si>
  <si>
    <t>Soá dö cuoái Quyù IV/06</t>
  </si>
  <si>
    <t>I</t>
  </si>
  <si>
    <t>Taøi saûn ngaén haïn</t>
  </si>
  <si>
    <t xml:space="preserve">Tieàn vaø caùc khoaûn töông ñöông tieàn </t>
  </si>
  <si>
    <t>Caùc khoaûn ñaàu tö taøi chính ngaén haïn</t>
  </si>
  <si>
    <t>Caùc khoaûn phaûi thu ngaén haïn</t>
  </si>
  <si>
    <t>Haøng toàn kho</t>
  </si>
  <si>
    <t>Taøi saûn ngaén haïn khaùc</t>
  </si>
  <si>
    <t>II</t>
  </si>
  <si>
    <t>Taøi saûn daøi haïn</t>
  </si>
  <si>
    <t>Caùc khoaûn phaûi thu daøi haïn</t>
  </si>
  <si>
    <t xml:space="preserve">Taøi saûn coá ñònh </t>
  </si>
  <si>
    <t>* TSCÑ höõu hình:</t>
  </si>
  <si>
    <t xml:space="preserve">  '- Nguyeân giaù TSCÑ höõu hình</t>
  </si>
  <si>
    <t xml:space="preserve">    '- Giaù trò hao moøn luõy keá TSCÑ höõu hình</t>
  </si>
  <si>
    <t>* TSCÑ voâ hình</t>
  </si>
  <si>
    <t>* TSCÑ thueâ taøi chính</t>
  </si>
  <si>
    <t>* Chi phí XDCB dôû dang</t>
  </si>
  <si>
    <t>Baát ñoäng saûn ñaàu tö</t>
  </si>
  <si>
    <t>Caùc khoaûn ñaàu tö taøi chính daøi haïn</t>
  </si>
  <si>
    <t>Taøi saûn daøi haïn khaùc</t>
  </si>
  <si>
    <t>III</t>
  </si>
  <si>
    <t>Toång taøi saûn</t>
  </si>
  <si>
    <t>IV</t>
  </si>
  <si>
    <t>Nôï phaûi traû</t>
  </si>
  <si>
    <t>Nôï ngaén haïn</t>
  </si>
  <si>
    <t>Nôï daøi haïn</t>
  </si>
  <si>
    <t>V</t>
  </si>
  <si>
    <t>Nguoàn voán chuû sôû höõu</t>
  </si>
  <si>
    <t>Voán chuû sôû höõu</t>
  </si>
  <si>
    <t>- Voán ñaàu tö cuûa chuû sôû höõu</t>
  </si>
  <si>
    <t>- Thaëng dö voán coå phaàn</t>
  </si>
  <si>
    <t>- Coå phieáu quyõ</t>
  </si>
  <si>
    <t>- Cheânh leäch ñaùnh giaù laïi taøi saûn</t>
  </si>
  <si>
    <t>- Cheânh leäch tæ giaù hoái ñoaùi</t>
  </si>
  <si>
    <t>- Caùc quyõ</t>
  </si>
  <si>
    <t>- Lôïi nhuaän chöa phaân phoái</t>
  </si>
  <si>
    <t>- Nguoàn voán ñaàu tö xaây döïng cô baûn</t>
  </si>
  <si>
    <t>Nguoàn kinh phí vaø quyõ khaùc</t>
  </si>
  <si>
    <t>- Quyõ khen thöôûng phuùc lôïi</t>
  </si>
  <si>
    <t>- Nguoàn kinh phí</t>
  </si>
  <si>
    <t>- Nguoàn kinh phí ñaõ hình thaønh TSCÑ</t>
  </si>
  <si>
    <t>VI</t>
  </si>
  <si>
    <t>Toång nguoàn voán</t>
  </si>
  <si>
    <t>Quyù IV Naêm 2006</t>
  </si>
  <si>
    <t>Chæ tieâu</t>
  </si>
  <si>
    <t>Kyø baùo caùo</t>
  </si>
  <si>
    <t>Luyõ keá</t>
  </si>
  <si>
    <t>Doanh thu baùn haøng vaø dòch vuï</t>
  </si>
  <si>
    <t>Caùc khoaûn giaûm tröø doanh thu</t>
  </si>
  <si>
    <t>Doanh thu thuaàn veà haøng baùn vaø dòch vuï</t>
  </si>
  <si>
    <t>Giaù voán haøng baùn</t>
  </si>
  <si>
    <t>Lôïi nhuaän goäp veà baùn haøng vaø dòch vuï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</si>
  <si>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</si>
  <si>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</si>
  <si>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</si>
  <si>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</si>
  <si>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</si>
  <si>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</si>
  <si>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</si>
  <si>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</si>
  <si>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>Lôïi nhuaän keá toaùn tröôùc thueá</t>
  </si>
  <si>
    <t xml:space="preserve">Thueá thu nhaäp doanh nghieäp </t>
  </si>
  <si>
    <t>Lôïi nhuaän sau thueá TNDN</t>
  </si>
  <si>
    <t>Laõi cô baûn treân coå phieáu</t>
  </si>
  <si>
    <t>Coå töùc treân moãi coå phieáu</t>
  </si>
  <si>
    <t>Ngaøy  16   thaùng    01    naêm   2007</t>
  </si>
  <si>
    <t>Năm 2006</t>
  </si>
  <si>
    <t xml:space="preserve">BÁO CÁO LƯU CHUYỂN TIỀN TỆ </t>
  </si>
  <si>
    <t>(Theo phương pháp gián tiếp)</t>
  </si>
  <si>
    <t>Luỹ kế từ đầu năm đến cuối  quý này</t>
  </si>
  <si>
    <t>Năm nay</t>
  </si>
  <si>
    <t>Năm trước</t>
  </si>
  <si>
    <t>I.</t>
  </si>
  <si>
    <t>Lưu chuyển tiền từ hoạt động kinh doanh</t>
  </si>
  <si>
    <t>Lợi nhuận trước thuế</t>
  </si>
  <si>
    <t>Điều chỉnh cho các khoản:</t>
  </si>
  <si>
    <t>-</t>
  </si>
  <si>
    <t>Khấu hao tài sản cố định</t>
  </si>
  <si>
    <t>02</t>
  </si>
  <si>
    <t>Các khoản dự phòng</t>
  </si>
  <si>
    <t>Lãi, lỗ chênh lệch tỷ giá hối đoái chưa thực hiện</t>
  </si>
  <si>
    <t>04</t>
  </si>
  <si>
    <t>Lãi, lỗ từ hoạt động đầu tư</t>
  </si>
  <si>
    <t>05</t>
  </si>
  <si>
    <t>Chi phí lãi vay</t>
  </si>
  <si>
    <t>06</t>
  </si>
  <si>
    <t>Lợi nhuận từ hoạt động kinh doanh</t>
  </si>
  <si>
    <t>trước thay đổi vốn lưu động</t>
  </si>
  <si>
    <t>08</t>
  </si>
  <si>
    <t>Tăng, giảm các khoản phải thu</t>
  </si>
  <si>
    <t>09</t>
  </si>
  <si>
    <t>Tăng, giảm hàng tồn kho</t>
  </si>
  <si>
    <t xml:space="preserve">Tăng, giảm các khoản phải trả </t>
  </si>
  <si>
    <t>Tăng, giảm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</si>
  <si>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</si>
  <si>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</si>
  <si>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</si>
  <si>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</si>
  <si>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Lưu chuyển tiền thuần từ hoạt động kinh doanh</t>
  </si>
  <si>
    <t>II.</t>
  </si>
  <si>
    <t>Lưu chuyển tiền từ hoạt động đầu tư</t>
  </si>
  <si>
    <t>Tiền chi để mua sắm, xây dựng tài sản cố định và</t>
  </si>
  <si>
    <t>các tài sản dài hạn khác</t>
  </si>
  <si>
    <t>Tiền thu từ thanh lý, nhượng bán tài sản cố định và</t>
  </si>
  <si>
    <t>Tiền chi cho vay, mua các công cụ nợ của</t>
  </si>
  <si>
    <t>đơn vị khác</t>
  </si>
  <si>
    <t>Tiền thu hồi cho vay, bán lại các công cụ nợ của</t>
  </si>
  <si>
    <t>Tiền chi đầu tư, góp vốn vào đơn vị khác</t>
  </si>
  <si>
    <t>Tiền thu hồi đầu tư, góp vốn vào đơn vị khác</t>
  </si>
  <si>
    <t>Tiền thu lãi cho vay, cổ tức và lợi nhuận được chia</t>
  </si>
  <si>
    <r>
      <t>Báo cáo lưu chuyển tiền tệ</t>
    </r>
    <r>
      <rPr>
        <sz val="10"/>
        <rFont val="Times New Roman"/>
        <family val="1"/>
      </rPr>
      <t xml:space="preserve"> (tiếp theo)</t>
    </r>
  </si>
  <si>
    <t>III.</t>
  </si>
  <si>
    <t>Lưu chuyển tiền từ hoạt động tài chính</t>
  </si>
  <si>
    <t>Tiền thu từ phát hành cổ phiếu, nhận góp vốn của</t>
  </si>
  <si>
    <t>chủ sở hữu</t>
  </si>
  <si>
    <t>Tiền chi trả góp vốn cho các chủ sở hữu, mua lại</t>
  </si>
  <si>
    <t>cổ phiếu của doanh nghiệp đã phát hành</t>
  </si>
  <si>
    <t>Tiền vay ngắn hạn, dài hạn nhận được</t>
  </si>
  <si>
    <t>Tiền chi trả nợ gốc vay</t>
  </si>
  <si>
    <t>Tiền chi trả từ các quỹ</t>
  </si>
  <si>
    <t>Cổ tức, lợi nhuận đã trả cho chủ sở hữu</t>
  </si>
  <si>
    <t>Lưu chuyển tiền thuần từ hoạt động tài chính</t>
  </si>
  <si>
    <t>Lưu chuyển tiền thuần trong năm</t>
  </si>
  <si>
    <t>Tiền và tương đương tiền đầu năm</t>
  </si>
  <si>
    <t>Ảnh hưởng của thay đổi tỷ giá hối đoái quy đổi ngoại tệ</t>
  </si>
  <si>
    <t>Tiền và tương đương tiền cuối năm</t>
  </si>
  <si>
    <t>_______________</t>
  </si>
  <si>
    <t>____________</t>
  </si>
  <si>
    <t>KẾT QUẢ HOẠT ĐỘNG SẢN XUẤT KINH DOANH (Chưa bao gồm lợi nhuận từ Công ty con)</t>
  </si>
  <si>
    <t xml:space="preserve">BÁO CÁO KẾT QUẢ HOẠT ĐỘNG KINH DOANH GIỮA NIÊN ĐỘ </t>
  </si>
  <si>
    <t>(Chưa bao gồm lợi nhuận từ công ty con)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</si>
</sst>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"/>
  </numFmts>
  <fonts count="28">
    <font>
      <sz val="10"/>
      <name val="Arial"/>
      <family val="0"/>
    </font>
    <font>
      <b/>
      <sz val="11"/>
      <name val="Tahoma"/>
      <family val="2"/>
    </font>
    <font>
      <sz val="10"/>
      <name val="VNI-Times"/>
      <family val="0"/>
    </font>
    <font>
      <b/>
      <u val="single"/>
      <sz val="10"/>
      <name val="VNI-Times"/>
      <family val="0"/>
    </font>
    <font>
      <sz val="10"/>
      <name val="Times New Roman"/>
      <family val="1"/>
    </font>
    <font>
      <b/>
      <sz val="10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10"/>
      <color indexed="10"/>
      <name val="VNI-Times"/>
      <family val="0"/>
    </font>
    <font>
      <i/>
      <sz val="10"/>
      <name val="VNI-Times"/>
      <family val="0"/>
    </font>
    <font>
      <b/>
      <u val="single"/>
      <sz val="10"/>
      <color indexed="10"/>
      <name val="VNI-Times"/>
      <family val="0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12"/>
      <name val="VNI-Times"/>
      <family val="0"/>
    </font>
    <font>
      <sz val="14"/>
      <color indexed="12"/>
      <name val="VNI-Times"/>
      <family val="0"/>
    </font>
    <font>
      <sz val="12"/>
      <color indexed="12"/>
      <name val="VNI-Times"/>
      <family val="0"/>
    </font>
    <font>
      <b/>
      <sz val="10"/>
      <name val="VNI-Helve"/>
      <family val="0"/>
    </font>
    <font>
      <sz val="10"/>
      <name val="VNI-Helve"/>
      <family val="0"/>
    </font>
    <font>
      <b/>
      <i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double"/>
      <top style="dashed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3" fillId="0" borderId="1" xfId="20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3" fontId="2" fillId="0" borderId="0" xfId="20" applyNumberFormat="1" applyFont="1" applyFill="1" applyAlignment="1">
      <alignment horizontal="center" wrapText="1"/>
      <protection/>
    </xf>
    <xf numFmtId="49" fontId="4" fillId="0" borderId="0" xfId="0" applyNumberFormat="1" applyFont="1" applyAlignment="1">
      <alignment/>
    </xf>
    <xf numFmtId="0" fontId="5" fillId="0" borderId="0" xfId="20" applyFont="1" applyFill="1" applyBorder="1">
      <alignment/>
      <protection/>
    </xf>
    <xf numFmtId="3" fontId="2" fillId="0" borderId="0" xfId="20" applyNumberFormat="1" applyFont="1" applyFill="1">
      <alignment/>
      <protection/>
    </xf>
    <xf numFmtId="3" fontId="3" fillId="0" borderId="0" xfId="20" applyNumberFormat="1" applyFont="1" applyFill="1">
      <alignment/>
      <protection/>
    </xf>
    <xf numFmtId="49" fontId="4" fillId="0" borderId="0" xfId="0" applyNumberFormat="1" applyFont="1" applyBorder="1" applyAlignment="1">
      <alignment/>
    </xf>
    <xf numFmtId="49" fontId="5" fillId="0" borderId="0" xfId="20" applyNumberFormat="1" applyFont="1" applyFill="1" applyBorder="1" applyAlignment="1">
      <alignment horizontal="center"/>
      <protection/>
    </xf>
    <xf numFmtId="49" fontId="5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3" fontId="2" fillId="0" borderId="0" xfId="20" applyNumberFormat="1" applyFont="1" applyFill="1" applyAlignment="1">
      <alignment horizontal="right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wrapText="1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3" fontId="5" fillId="0" borderId="8" xfId="20" applyNumberFormat="1" applyFont="1" applyFill="1" applyBorder="1" applyAlignment="1">
      <alignment horizontal="center" vertical="center"/>
      <protection/>
    </xf>
    <xf numFmtId="0" fontId="8" fillId="0" borderId="9" xfId="20" applyFont="1" applyFill="1" applyBorder="1" applyAlignment="1">
      <alignment horizontal="center"/>
      <protection/>
    </xf>
    <xf numFmtId="0" fontId="8" fillId="0" borderId="10" xfId="20" applyFont="1" applyFill="1" applyBorder="1" applyAlignment="1">
      <alignment horizont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3" fontId="5" fillId="0" borderId="11" xfId="17" applyNumberFormat="1" applyFont="1" applyFill="1" applyBorder="1" applyAlignment="1">
      <alignment horizontal="center" vertical="center"/>
    </xf>
    <xf numFmtId="0" fontId="5" fillId="0" borderId="12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3" fontId="5" fillId="0" borderId="14" xfId="17" applyNumberFormat="1" applyFont="1" applyFill="1" applyBorder="1" applyAlignment="1">
      <alignment horizontal="center" vertical="center"/>
    </xf>
    <xf numFmtId="0" fontId="3" fillId="0" borderId="15" xfId="20" applyFont="1" applyFill="1" applyBorder="1" applyAlignment="1">
      <alignment horizontal="left" indent="1"/>
      <protection/>
    </xf>
    <xf numFmtId="0" fontId="3" fillId="0" borderId="16" xfId="20" applyFont="1" applyFill="1" applyBorder="1" applyAlignment="1">
      <alignment horizontal="left" indent="1"/>
      <protection/>
    </xf>
    <xf numFmtId="0" fontId="5" fillId="0" borderId="17" xfId="20" applyFont="1" applyFill="1" applyBorder="1" applyAlignment="1">
      <alignment horizontal="center"/>
      <protection/>
    </xf>
    <xf numFmtId="3" fontId="5" fillId="0" borderId="17" xfId="17" applyNumberFormat="1" applyFont="1" applyFill="1" applyBorder="1" applyAlignment="1">
      <alignment/>
    </xf>
    <xf numFmtId="3" fontId="5" fillId="0" borderId="18" xfId="17" applyNumberFormat="1" applyFont="1" applyFill="1" applyBorder="1" applyAlignment="1">
      <alignment/>
    </xf>
    <xf numFmtId="0" fontId="2" fillId="0" borderId="15" xfId="20" applyFont="1" applyFill="1" applyBorder="1" applyAlignment="1">
      <alignment horizontal="left" indent="2"/>
      <protection/>
    </xf>
    <xf numFmtId="0" fontId="2" fillId="0" borderId="16" xfId="20" applyFont="1" applyFill="1" applyBorder="1" applyAlignment="1">
      <alignment horizontal="left" indent="2"/>
      <protection/>
    </xf>
    <xf numFmtId="0" fontId="2" fillId="0" borderId="17" xfId="20" applyFont="1" applyFill="1" applyBorder="1" applyAlignment="1">
      <alignment horizontal="center"/>
      <protection/>
    </xf>
    <xf numFmtId="3" fontId="2" fillId="0" borderId="17" xfId="17" applyNumberFormat="1" applyFont="1" applyFill="1" applyBorder="1" applyAlignment="1">
      <alignment/>
    </xf>
    <xf numFmtId="3" fontId="2" fillId="0" borderId="18" xfId="17" applyNumberFormat="1" applyFont="1" applyFill="1" applyBorder="1" applyAlignment="1">
      <alignment/>
    </xf>
    <xf numFmtId="0" fontId="2" fillId="0" borderId="19" xfId="20" applyFont="1" applyFill="1" applyBorder="1" applyAlignment="1">
      <alignment horizontal="left" indent="2"/>
      <protection/>
    </xf>
    <xf numFmtId="0" fontId="2" fillId="0" borderId="20" xfId="20" applyFont="1" applyFill="1" applyBorder="1" applyAlignment="1">
      <alignment horizontal="left" indent="2"/>
      <protection/>
    </xf>
    <xf numFmtId="0" fontId="2" fillId="0" borderId="21" xfId="20" applyFont="1" applyFill="1" applyBorder="1" applyAlignment="1">
      <alignment horizontal="center"/>
      <protection/>
    </xf>
    <xf numFmtId="3" fontId="2" fillId="0" borderId="21" xfId="17" applyNumberFormat="1" applyFont="1" applyFill="1" applyBorder="1" applyAlignment="1">
      <alignment/>
    </xf>
    <xf numFmtId="3" fontId="2" fillId="0" borderId="22" xfId="17" applyNumberFormat="1" applyFont="1" applyFill="1" applyBorder="1" applyAlignment="1">
      <alignment/>
    </xf>
    <xf numFmtId="3" fontId="2" fillId="0" borderId="0" xfId="17" applyNumberFormat="1" applyFont="1" applyFill="1" applyBorder="1" applyAlignment="1">
      <alignment/>
    </xf>
    <xf numFmtId="0" fontId="8" fillId="0" borderId="23" xfId="20" applyFont="1" applyFill="1" applyBorder="1" applyAlignment="1">
      <alignment horizontal="left"/>
      <protection/>
    </xf>
    <xf numFmtId="0" fontId="8" fillId="0" borderId="24" xfId="20" applyFont="1" applyFill="1" applyBorder="1" applyAlignment="1">
      <alignment horizontal="left"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/>
      <protection/>
    </xf>
    <xf numFmtId="3" fontId="5" fillId="0" borderId="25" xfId="17" applyNumberFormat="1" applyFont="1" applyFill="1" applyBorder="1" applyAlignment="1">
      <alignment horizontal="center" vertical="center"/>
    </xf>
    <xf numFmtId="0" fontId="5" fillId="0" borderId="15" xfId="20" applyFont="1" applyFill="1" applyBorder="1" applyAlignment="1">
      <alignment horizontal="left"/>
      <protection/>
    </xf>
    <xf numFmtId="0" fontId="5" fillId="0" borderId="16" xfId="20" applyFont="1" applyFill="1" applyBorder="1" applyAlignment="1">
      <alignment horizontal="left"/>
      <protection/>
    </xf>
    <xf numFmtId="0" fontId="5" fillId="0" borderId="17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5" xfId="20" applyFont="1" applyFill="1" applyBorder="1" applyAlignment="1">
      <alignment horizontal="left" indent="3"/>
      <protection/>
    </xf>
    <xf numFmtId="0" fontId="2" fillId="0" borderId="16" xfId="20" applyFont="1" applyFill="1" applyBorder="1" applyAlignment="1">
      <alignment horizontal="left" indent="3"/>
      <protection/>
    </xf>
    <xf numFmtId="3" fontId="9" fillId="0" borderId="17" xfId="17" applyNumberFormat="1" applyFont="1" applyFill="1" applyBorder="1" applyAlignment="1">
      <alignment/>
    </xf>
    <xf numFmtId="3" fontId="9" fillId="0" borderId="18" xfId="17" applyNumberFormat="1" applyFont="1" applyFill="1" applyBorder="1" applyAlignment="1">
      <alignment/>
    </xf>
    <xf numFmtId="37" fontId="9" fillId="0" borderId="17" xfId="17" applyNumberFormat="1" applyFont="1" applyFill="1" applyBorder="1" applyAlignment="1">
      <alignment/>
    </xf>
    <xf numFmtId="37" fontId="9" fillId="0" borderId="18" xfId="17" applyNumberFormat="1" applyFont="1" applyFill="1" applyBorder="1" applyAlignment="1">
      <alignment/>
    </xf>
    <xf numFmtId="0" fontId="5" fillId="0" borderId="21" xfId="20" applyFont="1" applyFill="1" applyBorder="1" applyAlignment="1">
      <alignment horizontal="center"/>
      <protection/>
    </xf>
    <xf numFmtId="0" fontId="10" fillId="0" borderId="2" xfId="20" applyFont="1" applyFill="1" applyBorder="1" applyAlignment="1">
      <alignment horizontal="left" indent="4"/>
      <protection/>
    </xf>
    <xf numFmtId="0" fontId="10" fillId="0" borderId="3" xfId="20" applyFont="1" applyFill="1" applyBorder="1" applyAlignment="1">
      <alignment horizontal="left" indent="4"/>
      <protection/>
    </xf>
    <xf numFmtId="0" fontId="8" fillId="0" borderId="4" xfId="20" applyFont="1" applyFill="1" applyBorder="1" applyAlignment="1">
      <alignment horizontal="center"/>
      <protection/>
    </xf>
    <xf numFmtId="3" fontId="5" fillId="0" borderId="4" xfId="20" applyNumberFormat="1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3" fontId="5" fillId="0" borderId="5" xfId="20" applyNumberFormat="1" applyFont="1" applyFill="1" applyBorder="1" applyAlignment="1">
      <alignment horizontal="center"/>
      <protection/>
    </xf>
    <xf numFmtId="0" fontId="8" fillId="0" borderId="23" xfId="20" applyFont="1" applyFill="1" applyBorder="1" applyAlignment="1">
      <alignment horizontal="center"/>
      <protection/>
    </xf>
    <xf numFmtId="0" fontId="8" fillId="0" borderId="24" xfId="20" applyFont="1" applyFill="1" applyBorder="1" applyAlignment="1">
      <alignment horizontal="center"/>
      <protection/>
    </xf>
    <xf numFmtId="3" fontId="2" fillId="0" borderId="14" xfId="20" applyNumberFormat="1" applyFont="1" applyFill="1" applyBorder="1" applyAlignment="1">
      <alignment horizontal="center" vertical="center"/>
      <protection/>
    </xf>
    <xf numFmtId="41" fontId="11" fillId="0" borderId="26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5" fillId="0" borderId="27" xfId="20" applyFont="1" applyFill="1" applyBorder="1" applyAlignment="1">
      <alignment horizontal="center"/>
      <protection/>
    </xf>
    <xf numFmtId="0" fontId="5" fillId="0" borderId="28" xfId="20" applyFont="1" applyFill="1" applyBorder="1" applyAlignment="1">
      <alignment horizontal="center"/>
      <protection/>
    </xf>
    <xf numFmtId="0" fontId="5" fillId="0" borderId="29" xfId="20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horizontal="center" vertical="center"/>
      <protection/>
    </xf>
    <xf numFmtId="3" fontId="5" fillId="0" borderId="29" xfId="17" applyNumberFormat="1" applyFont="1" applyFill="1" applyBorder="1" applyAlignment="1">
      <alignment horizontal="center" vertical="center"/>
    </xf>
    <xf numFmtId="0" fontId="3" fillId="0" borderId="30" xfId="20" applyFont="1" applyFill="1" applyBorder="1" applyAlignment="1">
      <alignment horizontal="left" indent="1"/>
      <protection/>
    </xf>
    <xf numFmtId="0" fontId="3" fillId="0" borderId="31" xfId="20" applyFont="1" applyFill="1" applyBorder="1" applyAlignment="1">
      <alignment horizontal="left" indent="1"/>
      <protection/>
    </xf>
    <xf numFmtId="0" fontId="5" fillId="0" borderId="32" xfId="20" applyFont="1" applyFill="1" applyBorder="1" applyAlignment="1">
      <alignment horizontal="center"/>
      <protection/>
    </xf>
    <xf numFmtId="41" fontId="11" fillId="0" borderId="33" xfId="0" applyNumberFormat="1" applyFont="1" applyFill="1" applyBorder="1" applyAlignment="1">
      <alignment/>
    </xf>
    <xf numFmtId="3" fontId="5" fillId="0" borderId="34" xfId="17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" fillId="0" borderId="35" xfId="20" applyFont="1" applyFill="1" applyBorder="1" applyAlignment="1">
      <alignment horizontal="left" indent="4"/>
      <protection/>
    </xf>
    <xf numFmtId="0" fontId="10" fillId="0" borderId="36" xfId="20" applyFont="1" applyFill="1" applyBorder="1" applyAlignment="1">
      <alignment horizontal="left" indent="4"/>
      <protection/>
    </xf>
    <xf numFmtId="0" fontId="8" fillId="0" borderId="37" xfId="20" applyFont="1" applyFill="1" applyBorder="1" applyAlignment="1">
      <alignment horizontal="center"/>
      <protection/>
    </xf>
    <xf numFmtId="3" fontId="5" fillId="0" borderId="37" xfId="17" applyNumberFormat="1" applyFont="1" applyFill="1" applyBorder="1" applyAlignment="1">
      <alignment/>
    </xf>
    <xf numFmtId="0" fontId="2" fillId="0" borderId="0" xfId="20" applyFont="1" applyFill="1" applyBorder="1" applyAlignment="1">
      <alignment horizontal="center"/>
      <protection/>
    </xf>
    <xf numFmtId="0" fontId="5" fillId="0" borderId="38" xfId="20" applyFont="1" applyFill="1" applyBorder="1" applyAlignment="1">
      <alignment horizontal="center"/>
      <protection/>
    </xf>
    <xf numFmtId="0" fontId="2" fillId="0" borderId="39" xfId="20" applyFont="1" applyFill="1" applyBorder="1" applyAlignment="1">
      <alignment horizontal="left" indent="2"/>
      <protection/>
    </xf>
    <xf numFmtId="0" fontId="2" fillId="0" borderId="40" xfId="20" applyFont="1" applyFill="1" applyBorder="1" applyAlignment="1">
      <alignment horizontal="left" indent="2"/>
      <protection/>
    </xf>
    <xf numFmtId="0" fontId="2" fillId="0" borderId="41" xfId="20" applyFont="1" applyFill="1" applyBorder="1" applyAlignment="1">
      <alignment horizontal="left" indent="2"/>
      <protection/>
    </xf>
    <xf numFmtId="0" fontId="2" fillId="0" borderId="13" xfId="20" applyFont="1" applyFill="1" applyBorder="1" applyAlignment="1">
      <alignment horizontal="left" indent="2"/>
      <protection/>
    </xf>
    <xf numFmtId="3" fontId="2" fillId="0" borderId="42" xfId="17" applyNumberFormat="1" applyFont="1" applyFill="1" applyBorder="1" applyAlignment="1">
      <alignment/>
    </xf>
    <xf numFmtId="3" fontId="2" fillId="0" borderId="43" xfId="17" applyNumberFormat="1" applyFont="1" applyFill="1" applyBorder="1" applyAlignment="1">
      <alignment/>
    </xf>
    <xf numFmtId="0" fontId="2" fillId="0" borderId="26" xfId="20" applyFont="1" applyFill="1" applyBorder="1" applyAlignment="1">
      <alignment horizontal="left" indent="2"/>
      <protection/>
    </xf>
    <xf numFmtId="0" fontId="2" fillId="0" borderId="16" xfId="20" applyFont="1" applyFill="1" applyBorder="1" applyAlignment="1">
      <alignment horizontal="left" indent="2"/>
      <protection/>
    </xf>
    <xf numFmtId="3" fontId="2" fillId="0" borderId="44" xfId="17" applyNumberFormat="1" applyFont="1" applyFill="1" applyBorder="1" applyAlignment="1">
      <alignment/>
    </xf>
    <xf numFmtId="4" fontId="2" fillId="0" borderId="45" xfId="17" applyNumberFormat="1" applyFont="1" applyFill="1" applyBorder="1" applyAlignment="1">
      <alignment/>
    </xf>
    <xf numFmtId="4" fontId="2" fillId="0" borderId="44" xfId="17" applyNumberFormat="1" applyFont="1" applyFill="1" applyBorder="1" applyAlignment="1">
      <alignment/>
    </xf>
    <xf numFmtId="0" fontId="2" fillId="0" borderId="46" xfId="20" applyFont="1" applyFill="1" applyBorder="1" applyAlignment="1">
      <alignment horizontal="left" indent="2"/>
      <protection/>
    </xf>
    <xf numFmtId="0" fontId="2" fillId="0" borderId="47" xfId="20" applyFont="1" applyFill="1" applyBorder="1" applyAlignment="1">
      <alignment horizontal="left" indent="2"/>
      <protection/>
    </xf>
    <xf numFmtId="0" fontId="2" fillId="0" borderId="20" xfId="20" applyFont="1" applyFill="1" applyBorder="1" applyAlignment="1">
      <alignment horizontal="left" indent="2"/>
      <protection/>
    </xf>
    <xf numFmtId="0" fontId="2" fillId="0" borderId="48" xfId="20" applyFont="1" applyFill="1" applyBorder="1" applyAlignment="1">
      <alignment horizontal="left"/>
      <protection/>
    </xf>
    <xf numFmtId="0" fontId="2" fillId="0" borderId="0" xfId="20" applyFont="1" applyFill="1" applyAlignment="1">
      <alignment horizontal="left"/>
      <protection/>
    </xf>
    <xf numFmtId="3" fontId="2" fillId="0" borderId="0" xfId="20" applyNumberFormat="1" applyFont="1" applyFill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3" fontId="5" fillId="0" borderId="0" xfId="20" applyNumberFormat="1" applyFont="1" applyFill="1" applyAlignment="1">
      <alignment horizontal="center"/>
      <protection/>
    </xf>
    <xf numFmtId="0" fontId="2" fillId="0" borderId="0" xfId="20" applyFont="1" applyFill="1" applyAlignment="1">
      <alignment horizontal="left"/>
      <protection/>
    </xf>
    <xf numFmtId="3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49" fontId="4" fillId="0" borderId="49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Continuous" vertical="top"/>
    </xf>
    <xf numFmtId="49" fontId="17" fillId="0" borderId="0" xfId="0" applyNumberFormat="1" applyFont="1" applyAlignment="1">
      <alignment horizontal="centerContinuous" vertical="top"/>
    </xf>
    <xf numFmtId="49" fontId="4" fillId="0" borderId="0" xfId="0" applyNumberFormat="1" applyFont="1" applyAlignment="1">
      <alignment horizontal="right" vertical="top"/>
    </xf>
    <xf numFmtId="49" fontId="11" fillId="0" borderId="0" xfId="0" applyNumberFormat="1" applyFont="1" applyBorder="1" applyAlignment="1">
      <alignment horizontal="centerContinuous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50" xfId="0" applyNumberFormat="1" applyFont="1" applyBorder="1" applyAlignment="1">
      <alignment horizontal="center" wrapText="1"/>
    </xf>
    <xf numFmtId="49" fontId="11" fillId="0" borderId="5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 quotePrefix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 quotePrefix="1">
      <alignment horizontal="center" vertical="top"/>
    </xf>
    <xf numFmtId="0" fontId="18" fillId="0" borderId="0" xfId="0" applyFont="1" applyBorder="1" applyAlignment="1">
      <alignment horizontal="center" vertical="top"/>
    </xf>
    <xf numFmtId="41" fontId="18" fillId="0" borderId="0" xfId="0" applyNumberFormat="1" applyFont="1" applyBorder="1" applyAlignment="1">
      <alignment vertical="top"/>
    </xf>
    <xf numFmtId="41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0" fontId="11" fillId="0" borderId="0" xfId="21" applyNumberFormat="1" applyFont="1" applyAlignment="1">
      <alignment vertical="top"/>
    </xf>
    <xf numFmtId="41" fontId="11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41" fontId="19" fillId="0" borderId="0" xfId="0" applyNumberFormat="1" applyFont="1" applyBorder="1" applyAlignment="1">
      <alignment vertical="top"/>
    </xf>
    <xf numFmtId="4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21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41" fontId="18" fillId="0" borderId="50" xfId="0" applyNumberFormat="1" applyFont="1" applyBorder="1" applyAlignment="1">
      <alignment vertical="top"/>
    </xf>
    <xf numFmtId="41" fontId="18" fillId="0" borderId="51" xfId="0" applyNumberFormat="1" applyFont="1" applyBorder="1" applyAlignment="1">
      <alignment vertical="top"/>
    </xf>
    <xf numFmtId="41" fontId="11" fillId="0" borderId="52" xfId="0" applyNumberFormat="1" applyFont="1" applyBorder="1" applyAlignment="1">
      <alignment vertical="top"/>
    </xf>
    <xf numFmtId="10" fontId="11" fillId="0" borderId="52" xfId="21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2" fontId="4" fillId="0" borderId="0" xfId="0" applyNumberFormat="1" applyFont="1" applyAlignment="1">
      <alignment vertical="top"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23" fillId="0" borderId="54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7" xfId="0" applyNumberFormat="1" applyFont="1" applyBorder="1" applyAlignment="1">
      <alignment/>
    </xf>
    <xf numFmtId="164" fontId="24" fillId="0" borderId="17" xfId="0" applyNumberFormat="1" applyFont="1" applyBorder="1" applyAlignment="1">
      <alignment/>
    </xf>
    <xf numFmtId="0" fontId="23" fillId="0" borderId="17" xfId="0" applyFont="1" applyBorder="1" applyAlignment="1">
      <alignment horizontal="center"/>
    </xf>
    <xf numFmtId="3" fontId="23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7" xfId="0" applyNumberFormat="1" applyFont="1" applyBorder="1" applyAlignment="1">
      <alignment/>
    </xf>
    <xf numFmtId="37" fontId="24" fillId="0" borderId="17" xfId="0" applyNumberFormat="1" applyFont="1" applyBorder="1" applyAlignment="1">
      <alignment/>
    </xf>
    <xf numFmtId="0" fontId="24" fillId="0" borderId="45" xfId="0" applyFont="1" applyBorder="1" applyAlignment="1">
      <alignment/>
    </xf>
    <xf numFmtId="3" fontId="24" fillId="0" borderId="45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0" fontId="24" fillId="0" borderId="17" xfId="0" applyFont="1" applyBorder="1" applyAlignment="1" quotePrefix="1">
      <alignment/>
    </xf>
    <xf numFmtId="0" fontId="24" fillId="0" borderId="55" xfId="0" applyFont="1" applyBorder="1" applyAlignment="1">
      <alignment/>
    </xf>
    <xf numFmtId="3" fontId="24" fillId="0" borderId="55" xfId="0" applyNumberFormat="1" applyFont="1" applyBorder="1" applyAlignment="1">
      <alignment/>
    </xf>
    <xf numFmtId="0" fontId="23" fillId="0" borderId="5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4" xfId="0" applyFont="1" applyBorder="1" applyAlignment="1">
      <alignment/>
    </xf>
    <xf numFmtId="3" fontId="24" fillId="0" borderId="54" xfId="0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10" fontId="24" fillId="0" borderId="17" xfId="0" applyNumberFormat="1" applyFont="1" applyBorder="1" applyAlignment="1">
      <alignment/>
    </xf>
    <xf numFmtId="0" fontId="24" fillId="0" borderId="17" xfId="0" applyNumberFormat="1" applyFont="1" applyBorder="1" applyAlignment="1">
      <alignment/>
    </xf>
    <xf numFmtId="0" fontId="24" fillId="0" borderId="56" xfId="0" applyFont="1" applyBorder="1" applyAlignment="1">
      <alignment/>
    </xf>
    <xf numFmtId="3" fontId="24" fillId="0" borderId="56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49" xfId="0" applyNumberFormat="1" applyFont="1" applyFill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9" fontId="14" fillId="0" borderId="0" xfId="0" applyNumberFormat="1" applyFont="1" applyAlignment="1">
      <alignment horizontal="centerContinuous" vertical="top"/>
    </xf>
    <xf numFmtId="49" fontId="15" fillId="0" borderId="0" xfId="0" applyNumberFormat="1" applyFont="1" applyAlignment="1">
      <alignment horizontal="centerContinuous" vertical="top"/>
    </xf>
    <xf numFmtId="49" fontId="15" fillId="0" borderId="0" xfId="0" applyNumberFormat="1" applyFont="1" applyFill="1" applyAlignment="1">
      <alignment horizontal="centerContinuous" vertical="top"/>
    </xf>
    <xf numFmtId="49" fontId="16" fillId="0" borderId="0" xfId="0" applyNumberFormat="1" applyFont="1" applyFill="1" applyAlignment="1">
      <alignment horizontal="centerContinuous" vertical="top"/>
    </xf>
    <xf numFmtId="49" fontId="16" fillId="0" borderId="0" xfId="0" applyNumberFormat="1" applyFont="1" applyAlignment="1">
      <alignment vertical="top"/>
    </xf>
    <xf numFmtId="49" fontId="1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11" fillId="0" borderId="50" xfId="0" applyNumberFormat="1" applyFont="1" applyFill="1" applyBorder="1" applyAlignment="1">
      <alignment horizontal="center" wrapText="1"/>
    </xf>
    <xf numFmtId="41" fontId="4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41" fontId="11" fillId="0" borderId="0" xfId="0" applyNumberFormat="1" applyFont="1" applyFill="1" applyBorder="1" applyAlignment="1">
      <alignment vertical="top"/>
    </xf>
    <xf numFmtId="0" fontId="25" fillId="0" borderId="0" xfId="0" applyFont="1" applyBorder="1" applyAlignment="1" quotePrefix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41" fontId="25" fillId="0" borderId="0" xfId="0" applyNumberFormat="1" applyFont="1" applyBorder="1" applyAlignment="1">
      <alignment horizontal="center" vertical="top"/>
    </xf>
    <xf numFmtId="41" fontId="25" fillId="0" borderId="0" xfId="0" applyNumberFormat="1" applyFont="1" applyFill="1" applyBorder="1" applyAlignment="1">
      <alignment vertical="top"/>
    </xf>
    <xf numFmtId="41" fontId="25" fillId="0" borderId="0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0" xfId="0" applyNumberFormat="1" applyFont="1" applyBorder="1" applyAlignment="1">
      <alignment horizontal="center" vertical="top"/>
    </xf>
    <xf numFmtId="41" fontId="4" fillId="0" borderId="50" xfId="0" applyNumberFormat="1" applyFont="1" applyFill="1" applyBorder="1" applyAlignment="1">
      <alignment vertical="top"/>
    </xf>
    <xf numFmtId="41" fontId="4" fillId="0" borderId="50" xfId="0" applyNumberFormat="1" applyFont="1" applyBorder="1" applyAlignment="1">
      <alignment vertical="top"/>
    </xf>
    <xf numFmtId="41" fontId="25" fillId="0" borderId="57" xfId="0" applyNumberFormat="1" applyFont="1" applyFill="1" applyBorder="1" applyAlignment="1">
      <alignment vertical="top"/>
    </xf>
    <xf numFmtId="41" fontId="25" fillId="0" borderId="50" xfId="0" applyNumberFormat="1" applyFont="1" applyFill="1" applyBorder="1" applyAlignment="1">
      <alignment vertical="top"/>
    </xf>
    <xf numFmtId="41" fontId="25" fillId="0" borderId="50" xfId="0" applyNumberFormat="1" applyFont="1" applyBorder="1" applyAlignment="1">
      <alignment vertical="top"/>
    </xf>
    <xf numFmtId="4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49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4" fillId="0" borderId="0" xfId="0" applyFont="1" applyBorder="1" applyAlignment="1" quotePrefix="1">
      <alignment vertical="top"/>
    </xf>
    <xf numFmtId="0" fontId="2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center" vertical="top"/>
    </xf>
    <xf numFmtId="41" fontId="11" fillId="2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1" fontId="11" fillId="0" borderId="52" xfId="0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 vertical="top"/>
    </xf>
    <xf numFmtId="41" fontId="11" fillId="0" borderId="0" xfId="0" applyNumberFormat="1" applyFont="1" applyFill="1" applyAlignment="1">
      <alignment vertical="top"/>
    </xf>
    <xf numFmtId="0" fontId="11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omma_Sheet3" xfId="17"/>
    <cellStyle name="Currency" xfId="18"/>
    <cellStyle name="Currency [0]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695450" y="0"/>
          <a:ext cx="45243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COÂNG TY COÅ PHAÀN TM – XNK THIEÂN NAM    
</a:t>
          </a:r>
          <a:r>
            <a:rPr lang="en-US" cap="none" sz="1400" b="0" i="0" u="none" baseline="0">
              <a:solidFill>
                <a:srgbClr val="0000FF"/>
              </a:solidFill>
            </a:rPr>
            <a:t>Ñòa chæ : 432 Lyù Thaùi Toå Q.10 – TP Hoà Chí Minh
</a:t>
          </a:r>
          <a:r>
            <a:rPr lang="en-US" cap="none" sz="1200" b="0" i="0" u="none" baseline="0">
              <a:solidFill>
                <a:srgbClr val="0000FF"/>
              </a:solidFill>
            </a:rPr>
            <a:t>            ÑT : 8348982 - 8348982                                 Fax : 84.8.8348983
            E-mail : tenimex@hcm.fpt.vn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MTAM\SHC%20HANG%20HAI%20SAI%20GON\BCTC_Q4_06sd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MTAM\SHC%20HANG%20HAI%20SAI%20GON\BCTC_Q4_06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i san ngan han"/>
      <sheetName val="KQKD 2006"/>
      <sheetName val="CDKT"/>
      <sheetName val="Ket qua kinh doanh"/>
      <sheetName val="LCTT-Truc tiep"/>
      <sheetName val="Sheet2"/>
      <sheetName val="LCTT-Gian tiep"/>
      <sheetName val="Material"/>
      <sheetName val="Sheet1"/>
    </sheetNames>
    <sheetDataSet>
      <sheetData sheetId="0">
        <row r="1">
          <cell r="A1" t="str">
            <v>CÔNG TY CỔ PHẦN HÀNG HẢI SÀI GÒN</v>
          </cell>
        </row>
        <row r="2">
          <cell r="A2" t="str">
            <v>Địa chỉ: 422 Nguyễn Tất Thành, Phường 18, Quận 4, TP. Hồ Chí Minh</v>
          </cell>
        </row>
        <row r="4">
          <cell r="A4" t="str">
            <v>Quý 4 năm  2006</v>
          </cell>
        </row>
        <row r="9">
          <cell r="G9" t="str">
            <v>Đơn vị tính: VND</v>
          </cell>
        </row>
        <row r="81">
          <cell r="F81">
            <v>31379352290</v>
          </cell>
          <cell r="G81">
            <v>27540427407</v>
          </cell>
        </row>
        <row r="112">
          <cell r="F112">
            <v>19921100265</v>
          </cell>
          <cell r="G112">
            <v>19333092934</v>
          </cell>
        </row>
        <row r="150">
          <cell r="F150" t="str">
            <v>TP. Hồ Chí Minh, ngày 16 tháng 01 năm 2007</v>
          </cell>
        </row>
        <row r="157">
          <cell r="B157" t="str">
            <v>Đào Thế Hưng</v>
          </cell>
          <cell r="F157" t="str">
            <v>Lưu Tiến Ái</v>
          </cell>
        </row>
        <row r="158">
          <cell r="F158" t="str">
            <v>Giám đốc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i san ngan han"/>
      <sheetName val="KQKD 2006"/>
      <sheetName val="CDKT"/>
      <sheetName val="Ket qua kinh doanh"/>
      <sheetName val="LCTT-Truc tiep"/>
      <sheetName val="LCTT-Gian tiep"/>
      <sheetName val="Material"/>
      <sheetName val="Sheet1"/>
    </sheetNames>
    <sheetDataSet>
      <sheetData sheetId="0">
        <row r="1">
          <cell r="A1" t="str">
            <v>CÔNG TY CỔ PHẦN HÀNG HẢI SÀI GÒN</v>
          </cell>
        </row>
        <row r="2">
          <cell r="A2" t="str">
            <v>Địa chỉ: 422 Nguyễn Tất Thành, Phường 18, Quận 4, TP. Hồ Chí Minh</v>
          </cell>
        </row>
        <row r="9">
          <cell r="G9" t="str">
            <v>Đơn vị tính: VND</v>
          </cell>
        </row>
        <row r="15">
          <cell r="I15">
            <v>3844746908</v>
          </cell>
        </row>
        <row r="19">
          <cell r="I19">
            <v>0</v>
          </cell>
        </row>
        <row r="23">
          <cell r="F23">
            <v>13474812701</v>
          </cell>
          <cell r="G23">
            <v>10409673046</v>
          </cell>
        </row>
        <row r="35">
          <cell r="F35">
            <v>504168774</v>
          </cell>
          <cell r="G35">
            <v>430495483</v>
          </cell>
        </row>
        <row r="77">
          <cell r="F77">
            <v>63577261</v>
          </cell>
          <cell r="G77">
            <v>198760983</v>
          </cell>
        </row>
        <row r="89">
          <cell r="F89">
            <v>11457372907</v>
          </cell>
          <cell r="G89">
            <v>8164938620</v>
          </cell>
        </row>
        <row r="150">
          <cell r="F150" t="str">
            <v>TP. Hồ Chí Minh, ngày 16 tháng 01 năm 2007</v>
          </cell>
        </row>
        <row r="157">
          <cell r="B157" t="str">
            <v>Đào Thế Hưng</v>
          </cell>
          <cell r="F157" t="str">
            <v>Lưu Tiến Ái</v>
          </cell>
        </row>
        <row r="158">
          <cell r="F158" t="str">
            <v>Giám đốc</v>
          </cell>
        </row>
      </sheetData>
      <sheetData sheetId="3">
        <row r="40">
          <cell r="K40">
            <v>4696770361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A15" sqref="A15:B15"/>
    </sheetView>
  </sheetViews>
  <sheetFormatPr defaultColWidth="9.140625" defaultRowHeight="12.75"/>
  <cols>
    <col min="1" max="1" width="45.7109375" style="7" customWidth="1"/>
    <col min="2" max="2" width="0.5625" style="7" customWidth="1"/>
    <col min="3" max="4" width="9.140625" style="7" customWidth="1"/>
    <col min="5" max="5" width="15.421875" style="125" customWidth="1"/>
    <col min="6" max="6" width="15.00390625" style="125" customWidth="1"/>
    <col min="7" max="16384" width="9.140625" style="7" customWidth="1"/>
  </cols>
  <sheetData>
    <row r="1" spans="1:6" ht="14.25">
      <c r="A1" s="1" t="s">
        <v>0</v>
      </c>
      <c r="B1" s="2"/>
      <c r="C1" s="3"/>
      <c r="D1" s="4"/>
      <c r="E1" s="5" t="s">
        <v>1</v>
      </c>
      <c r="F1" s="6"/>
    </row>
    <row r="2" spans="1:6" ht="12.75">
      <c r="A2" s="8" t="s">
        <v>2</v>
      </c>
      <c r="B2" s="9"/>
      <c r="C2" s="9"/>
      <c r="D2" s="10"/>
      <c r="E2" s="11" t="s">
        <v>3</v>
      </c>
      <c r="F2" s="11"/>
    </row>
    <row r="3" spans="1:6" ht="12.75">
      <c r="A3" s="12" t="s">
        <v>4</v>
      </c>
      <c r="B3" s="13"/>
      <c r="C3" s="3"/>
      <c r="D3" s="4"/>
      <c r="E3" s="14"/>
      <c r="F3" s="15"/>
    </row>
    <row r="4" spans="1:6" ht="12.75">
      <c r="A4" s="16" t="s">
        <v>5</v>
      </c>
      <c r="B4" s="17"/>
      <c r="C4" s="17"/>
      <c r="D4" s="18"/>
      <c r="E4" s="14"/>
      <c r="F4" s="14"/>
    </row>
    <row r="5" spans="1:6" ht="12.75">
      <c r="A5" s="19"/>
      <c r="B5" s="18"/>
      <c r="C5" s="18"/>
      <c r="D5" s="18"/>
      <c r="E5" s="14"/>
      <c r="F5" s="14"/>
    </row>
    <row r="6" spans="1:6" ht="18">
      <c r="A6" s="20" t="s">
        <v>6</v>
      </c>
      <c r="B6" s="20"/>
      <c r="C6" s="20"/>
      <c r="D6" s="20"/>
      <c r="E6" s="20"/>
      <c r="F6" s="20"/>
    </row>
    <row r="7" spans="1:6" ht="15.75">
      <c r="A7" s="21" t="s">
        <v>7</v>
      </c>
      <c r="B7" s="21"/>
      <c r="C7" s="21"/>
      <c r="D7" s="21"/>
      <c r="E7" s="21"/>
      <c r="F7" s="21"/>
    </row>
    <row r="8" spans="1:6" ht="12.75">
      <c r="A8" s="22" t="s">
        <v>8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2.75">
      <c r="A10" s="22"/>
      <c r="B10" s="22"/>
      <c r="C10" s="22"/>
      <c r="D10" s="22"/>
      <c r="E10" s="22"/>
      <c r="F10" s="22"/>
    </row>
    <row r="11" spans="1:6" ht="13.5" thickBot="1">
      <c r="A11" s="19"/>
      <c r="B11" s="19"/>
      <c r="C11" s="4"/>
      <c r="D11" s="4"/>
      <c r="E11" s="14"/>
      <c r="F11" s="23" t="s">
        <v>9</v>
      </c>
    </row>
    <row r="12" spans="1:6" ht="39.75" thickBot="1" thickTop="1">
      <c r="A12" s="24" t="s">
        <v>10</v>
      </c>
      <c r="B12" s="25"/>
      <c r="C12" s="26" t="s">
        <v>11</v>
      </c>
      <c r="D12" s="27" t="s">
        <v>12</v>
      </c>
      <c r="E12" s="28" t="s">
        <v>13</v>
      </c>
      <c r="F12" s="28" t="s">
        <v>14</v>
      </c>
    </row>
    <row r="13" spans="1:6" ht="14.25" thickBot="1" thickTop="1">
      <c r="A13" s="29">
        <v>1</v>
      </c>
      <c r="B13" s="30"/>
      <c r="C13" s="31">
        <v>2</v>
      </c>
      <c r="D13" s="31">
        <v>3</v>
      </c>
      <c r="E13" s="32">
        <v>4</v>
      </c>
      <c r="F13" s="32">
        <v>5</v>
      </c>
    </row>
    <row r="14" spans="1:6" ht="12.75">
      <c r="A14" s="33" t="s">
        <v>15</v>
      </c>
      <c r="B14" s="34"/>
      <c r="C14" s="35">
        <v>100</v>
      </c>
      <c r="D14" s="36"/>
      <c r="E14" s="37">
        <f>E16+E22+E29+E32</f>
        <v>18429471516</v>
      </c>
      <c r="F14" s="37">
        <f>F16+F22+F29+F32</f>
        <v>14746754930</v>
      </c>
    </row>
    <row r="15" spans="1:6" ht="12.75">
      <c r="A15" s="38" t="s">
        <v>16</v>
      </c>
      <c r="B15" s="39"/>
      <c r="C15" s="40"/>
      <c r="D15" s="41"/>
      <c r="E15" s="42"/>
      <c r="F15" s="42"/>
    </row>
    <row r="16" spans="1:6" ht="12.75">
      <c r="A16" s="43" t="s">
        <v>17</v>
      </c>
      <c r="B16" s="44"/>
      <c r="C16" s="45">
        <v>110</v>
      </c>
      <c r="D16" s="45"/>
      <c r="E16" s="46">
        <f>E17</f>
        <v>4388650548</v>
      </c>
      <c r="F16" s="47">
        <f>F17</f>
        <v>3844746908</v>
      </c>
    </row>
    <row r="17" spans="1:6" ht="12.75">
      <c r="A17" s="48" t="s">
        <v>18</v>
      </c>
      <c r="B17" s="49"/>
      <c r="C17" s="50">
        <v>111</v>
      </c>
      <c r="D17" s="50" t="s">
        <v>19</v>
      </c>
      <c r="E17" s="51">
        <f>77440507+4066030834+13646154+231533053</f>
        <v>4388650548</v>
      </c>
      <c r="F17" s="52">
        <v>3844746908</v>
      </c>
    </row>
    <row r="18" spans="1:6" ht="12.75">
      <c r="A18" s="48" t="s">
        <v>20</v>
      </c>
      <c r="B18" s="49"/>
      <c r="C18" s="50">
        <v>112</v>
      </c>
      <c r="D18" s="50"/>
      <c r="E18" s="51"/>
      <c r="F18" s="52"/>
    </row>
    <row r="19" spans="1:6" ht="12.75">
      <c r="A19" s="43" t="s">
        <v>21</v>
      </c>
      <c r="B19" s="44"/>
      <c r="C19" s="45">
        <v>120</v>
      </c>
      <c r="D19" s="50" t="s">
        <v>22</v>
      </c>
      <c r="E19" s="51"/>
      <c r="F19" s="52"/>
    </row>
    <row r="20" spans="1:6" ht="12.75">
      <c r="A20" s="48" t="s">
        <v>23</v>
      </c>
      <c r="B20" s="49"/>
      <c r="C20" s="50">
        <v>121</v>
      </c>
      <c r="D20" s="50"/>
      <c r="E20" s="51"/>
      <c r="F20" s="52"/>
    </row>
    <row r="21" spans="1:6" ht="12.75">
      <c r="A21" s="48" t="s">
        <v>24</v>
      </c>
      <c r="B21" s="49"/>
      <c r="C21" s="50">
        <v>129</v>
      </c>
      <c r="D21" s="50"/>
      <c r="E21" s="51"/>
      <c r="F21" s="52"/>
    </row>
    <row r="22" spans="1:6" ht="12.75">
      <c r="A22" s="43" t="s">
        <v>25</v>
      </c>
      <c r="B22" s="44"/>
      <c r="C22" s="45">
        <v>130</v>
      </c>
      <c r="D22" s="45"/>
      <c r="E22" s="46">
        <f>SUM(E23:E28)</f>
        <v>13474812701</v>
      </c>
      <c r="F22" s="47">
        <f>SUM(F23:F28)</f>
        <v>10409673046</v>
      </c>
    </row>
    <row r="23" spans="1:6" ht="12.75">
      <c r="A23" s="48" t="s">
        <v>26</v>
      </c>
      <c r="B23" s="49"/>
      <c r="C23" s="50">
        <v>131</v>
      </c>
      <c r="D23" s="50"/>
      <c r="E23" s="51">
        <f>8315893344+1171482500</f>
        <v>9487375844</v>
      </c>
      <c r="F23" s="52">
        <v>9628631892</v>
      </c>
    </row>
    <row r="24" spans="1:6" ht="12.75">
      <c r="A24" s="48" t="s">
        <v>27</v>
      </c>
      <c r="B24" s="49"/>
      <c r="C24" s="50">
        <v>132</v>
      </c>
      <c r="D24" s="50"/>
      <c r="E24" s="51">
        <v>2976854013</v>
      </c>
      <c r="F24" s="52">
        <v>12000000</v>
      </c>
    </row>
    <row r="25" spans="1:6" ht="12.75">
      <c r="A25" s="48" t="s">
        <v>28</v>
      </c>
      <c r="B25" s="49"/>
      <c r="C25" s="50">
        <v>133</v>
      </c>
      <c r="D25" s="50"/>
      <c r="E25" s="51"/>
      <c r="F25" s="52"/>
    </row>
    <row r="26" spans="1:6" ht="12.75">
      <c r="A26" s="48" t="s">
        <v>29</v>
      </c>
      <c r="B26" s="49"/>
      <c r="C26" s="50">
        <v>134</v>
      </c>
      <c r="D26" s="50"/>
      <c r="E26" s="51"/>
      <c r="F26" s="52"/>
    </row>
    <row r="27" spans="1:6" ht="12.75">
      <c r="A27" s="48" t="s">
        <v>30</v>
      </c>
      <c r="B27" s="49"/>
      <c r="C27" s="50">
        <v>135</v>
      </c>
      <c r="D27" s="50" t="s">
        <v>31</v>
      </c>
      <c r="E27" s="51">
        <f>101568164+66000000+702602770+40600000+93232910+6579000</f>
        <v>1010582844</v>
      </c>
      <c r="F27" s="52">
        <v>769041154</v>
      </c>
    </row>
    <row r="28" spans="1:6" ht="12.75">
      <c r="A28" s="48" t="s">
        <v>32</v>
      </c>
      <c r="B28" s="49"/>
      <c r="C28" s="50">
        <v>139</v>
      </c>
      <c r="D28" s="50"/>
      <c r="E28" s="51"/>
      <c r="F28" s="52"/>
    </row>
    <row r="29" spans="1:6" ht="12.75">
      <c r="A29" s="43" t="s">
        <v>33</v>
      </c>
      <c r="B29" s="44"/>
      <c r="C29" s="45">
        <v>140</v>
      </c>
      <c r="D29" s="45"/>
      <c r="E29" s="46">
        <f>SUM(E30:E31)</f>
        <v>61839493</v>
      </c>
      <c r="F29" s="47">
        <f>SUM(F30:F31)</f>
        <v>61839493</v>
      </c>
    </row>
    <row r="30" spans="1:6" ht="12.75">
      <c r="A30" s="48" t="s">
        <v>34</v>
      </c>
      <c r="B30" s="49"/>
      <c r="C30" s="50">
        <v>141</v>
      </c>
      <c r="D30" s="50" t="s">
        <v>35</v>
      </c>
      <c r="E30" s="51">
        <v>61839493</v>
      </c>
      <c r="F30" s="52">
        <v>61839493</v>
      </c>
    </row>
    <row r="31" spans="1:6" ht="14.25">
      <c r="A31" s="48" t="s">
        <v>36</v>
      </c>
      <c r="B31" s="49"/>
      <c r="C31" s="50">
        <v>149</v>
      </c>
      <c r="D31" s="50"/>
      <c r="E31" s="51"/>
      <c r="F31" s="52"/>
    </row>
    <row r="32" spans="1:6" ht="15.75">
      <c r="A32" s="43" t="s">
        <v>37</v>
      </c>
      <c r="B32" s="44"/>
      <c r="C32" s="45">
        <v>150</v>
      </c>
      <c r="D32" s="45"/>
      <c r="E32" s="46">
        <f>SUM(E33:E35)</f>
        <v>504168774</v>
      </c>
      <c r="F32" s="47">
        <f>SUM(F33:F35)</f>
        <v>430495483</v>
      </c>
    </row>
    <row r="33" spans="1:6" ht="14.25">
      <c r="A33" s="48" t="s">
        <v>38</v>
      </c>
      <c r="B33" s="49"/>
      <c r="C33" s="50">
        <v>151</v>
      </c>
      <c r="D33" s="50"/>
      <c r="E33" s="51"/>
      <c r="F33" s="52">
        <v>18559373</v>
      </c>
    </row>
    <row r="34" spans="1:6" ht="14.25">
      <c r="A34" s="48" t="s">
        <v>39</v>
      </c>
      <c r="B34" s="49"/>
      <c r="C34" s="50">
        <v>152</v>
      </c>
      <c r="D34" s="50"/>
      <c r="E34" s="51"/>
      <c r="F34" s="52"/>
    </row>
    <row r="35" spans="1:6" ht="14.25">
      <c r="A35" s="48" t="s">
        <v>40</v>
      </c>
      <c r="B35" s="49"/>
      <c r="C35" s="50">
        <v>154</v>
      </c>
      <c r="D35" s="50" t="s">
        <v>41</v>
      </c>
      <c r="E35" s="51">
        <v>504168774</v>
      </c>
      <c r="F35" s="52">
        <v>411936110</v>
      </c>
    </row>
    <row r="36" spans="1:6" ht="14.25">
      <c r="A36" s="48" t="s">
        <v>42</v>
      </c>
      <c r="B36" s="49"/>
      <c r="C36" s="50">
        <v>158</v>
      </c>
      <c r="D36" s="50"/>
      <c r="E36" s="51"/>
      <c r="F36" s="52"/>
    </row>
    <row r="37" spans="1:6" ht="15" thickBot="1">
      <c r="A37" s="53"/>
      <c r="B37" s="54"/>
      <c r="C37" s="55"/>
      <c r="D37" s="55"/>
      <c r="E37" s="56"/>
      <c r="F37" s="57"/>
    </row>
    <row r="38" spans="1:6" ht="15.75" customHeight="1" thickTop="1">
      <c r="A38" s="2"/>
      <c r="B38" s="2"/>
      <c r="C38" s="3"/>
      <c r="D38" s="3"/>
      <c r="E38" s="58"/>
      <c r="F38" s="58"/>
    </row>
    <row r="39" spans="1:6" ht="15.75" customHeight="1">
      <c r="A39" s="2"/>
      <c r="B39" s="2"/>
      <c r="C39" s="3"/>
      <c r="D39" s="3"/>
      <c r="E39" s="58"/>
      <c r="F39" s="58"/>
    </row>
    <row r="40" spans="1:6" ht="15.75" customHeight="1">
      <c r="A40" s="2"/>
      <c r="B40" s="2"/>
      <c r="C40" s="3"/>
      <c r="D40" s="3"/>
      <c r="E40" s="58"/>
      <c r="F40" s="58"/>
    </row>
    <row r="41" spans="1:6" ht="15.75" customHeight="1">
      <c r="A41" s="2"/>
      <c r="B41" s="2"/>
      <c r="C41" s="3"/>
      <c r="D41" s="3"/>
      <c r="E41" s="58"/>
      <c r="F41" s="58"/>
    </row>
    <row r="42" spans="1:6" ht="15.75" customHeight="1">
      <c r="A42" s="2"/>
      <c r="B42" s="2"/>
      <c r="C42" s="3"/>
      <c r="D42" s="3"/>
      <c r="E42" s="58"/>
      <c r="F42" s="58"/>
    </row>
    <row r="43" spans="1:6" ht="15.75" customHeight="1" thickBot="1">
      <c r="A43" s="2"/>
      <c r="B43" s="2"/>
      <c r="C43" s="3"/>
      <c r="D43" s="3"/>
      <c r="E43" s="58"/>
      <c r="F43" s="58"/>
    </row>
    <row r="44" spans="1:6" ht="16.5" thickTop="1">
      <c r="A44" s="59" t="s">
        <v>43</v>
      </c>
      <c r="B44" s="60"/>
      <c r="C44" s="61">
        <v>200</v>
      </c>
      <c r="D44" s="62"/>
      <c r="E44" s="63">
        <f>E46+E52+E63+E66+E71</f>
        <v>12949880774</v>
      </c>
      <c r="F44" s="63">
        <f>F46+F52+F63+F66+F71</f>
        <v>12793672477</v>
      </c>
    </row>
    <row r="45" spans="1:6" ht="15.75">
      <c r="A45" s="38" t="s">
        <v>44</v>
      </c>
      <c r="B45" s="39"/>
      <c r="C45" s="40"/>
      <c r="D45" s="41"/>
      <c r="E45" s="42"/>
      <c r="F45" s="42"/>
    </row>
    <row r="46" spans="1:6" ht="15.75">
      <c r="A46" s="64" t="s">
        <v>45</v>
      </c>
      <c r="B46" s="65"/>
      <c r="C46" s="66">
        <v>210</v>
      </c>
      <c r="D46" s="66"/>
      <c r="E46" s="51"/>
      <c r="F46" s="47">
        <f>SUM(F47:F50)</f>
        <v>6579000</v>
      </c>
    </row>
    <row r="47" spans="1:6" ht="15.75">
      <c r="A47" s="48" t="s">
        <v>46</v>
      </c>
      <c r="B47" s="49"/>
      <c r="C47" s="67">
        <v>211</v>
      </c>
      <c r="D47" s="66"/>
      <c r="E47" s="51"/>
      <c r="F47" s="52"/>
    </row>
    <row r="48" spans="1:6" ht="15.75">
      <c r="A48" s="48" t="s">
        <v>47</v>
      </c>
      <c r="B48" s="49"/>
      <c r="C48" s="67">
        <v>212</v>
      </c>
      <c r="D48" s="66"/>
      <c r="E48" s="51"/>
      <c r="F48" s="52"/>
    </row>
    <row r="49" spans="1:6" ht="14.25">
      <c r="A49" s="48" t="s">
        <v>48</v>
      </c>
      <c r="B49" s="49"/>
      <c r="C49" s="67">
        <v>213</v>
      </c>
      <c r="D49" s="67" t="s">
        <v>49</v>
      </c>
      <c r="E49" s="51"/>
      <c r="F49" s="52">
        <v>6579000</v>
      </c>
    </row>
    <row r="50" spans="1:6" ht="14.25">
      <c r="A50" s="48" t="s">
        <v>50</v>
      </c>
      <c r="B50" s="49"/>
      <c r="C50" s="67">
        <v>218</v>
      </c>
      <c r="D50" s="67" t="s">
        <v>51</v>
      </c>
      <c r="E50" s="51"/>
      <c r="F50" s="52"/>
    </row>
    <row r="51" spans="1:6" ht="15.75">
      <c r="A51" s="48" t="s">
        <v>52</v>
      </c>
      <c r="B51" s="49"/>
      <c r="C51" s="67">
        <v>219</v>
      </c>
      <c r="D51" s="66"/>
      <c r="E51" s="51"/>
      <c r="F51" s="52"/>
    </row>
    <row r="52" spans="1:6" ht="15.75">
      <c r="A52" s="43" t="s">
        <v>53</v>
      </c>
      <c r="B52" s="44"/>
      <c r="C52" s="45">
        <v>220</v>
      </c>
      <c r="D52" s="45"/>
      <c r="E52" s="46">
        <f>E53+E56+E59+E62</f>
        <v>11386303513</v>
      </c>
      <c r="F52" s="47">
        <f>F53+F56+F59+F62</f>
        <v>10268332494</v>
      </c>
    </row>
    <row r="53" spans="1:6" ht="14.25">
      <c r="A53" s="48" t="s">
        <v>54</v>
      </c>
      <c r="B53" s="49"/>
      <c r="C53" s="50">
        <v>221</v>
      </c>
      <c r="D53" s="50" t="s">
        <v>55</v>
      </c>
      <c r="E53" s="51">
        <f>SUM(E54:E55)</f>
        <v>11386303513</v>
      </c>
      <c r="F53" s="52">
        <f>SUM(F54:F55)</f>
        <v>10268332494</v>
      </c>
    </row>
    <row r="54" spans="1:6" ht="14.25">
      <c r="A54" s="68" t="s">
        <v>56</v>
      </c>
      <c r="B54" s="69"/>
      <c r="C54" s="50">
        <v>222</v>
      </c>
      <c r="D54" s="50"/>
      <c r="E54" s="70">
        <v>17610900770</v>
      </c>
      <c r="F54" s="71">
        <v>15617931747</v>
      </c>
    </row>
    <row r="55" spans="1:6" ht="14.25">
      <c r="A55" s="68" t="s">
        <v>57</v>
      </c>
      <c r="B55" s="69"/>
      <c r="C55" s="50">
        <v>223</v>
      </c>
      <c r="D55" s="50"/>
      <c r="E55" s="72">
        <v>-6224597257</v>
      </c>
      <c r="F55" s="73">
        <v>-5349599253</v>
      </c>
    </row>
    <row r="56" spans="1:6" ht="14.25">
      <c r="A56" s="48" t="s">
        <v>58</v>
      </c>
      <c r="B56" s="49"/>
      <c r="C56" s="50">
        <v>224</v>
      </c>
      <c r="D56" s="50" t="s">
        <v>59</v>
      </c>
      <c r="E56" s="51"/>
      <c r="F56" s="52"/>
    </row>
    <row r="57" spans="1:6" ht="14.25">
      <c r="A57" s="68" t="s">
        <v>56</v>
      </c>
      <c r="B57" s="69"/>
      <c r="C57" s="50">
        <v>225</v>
      </c>
      <c r="D57" s="50"/>
      <c r="E57" s="51"/>
      <c r="F57" s="52"/>
    </row>
    <row r="58" spans="1:6" ht="14.25">
      <c r="A58" s="68" t="s">
        <v>57</v>
      </c>
      <c r="B58" s="69"/>
      <c r="C58" s="50">
        <v>226</v>
      </c>
      <c r="D58" s="50"/>
      <c r="E58" s="51"/>
      <c r="F58" s="52"/>
    </row>
    <row r="59" spans="1:6" ht="14.25">
      <c r="A59" s="48" t="s">
        <v>60</v>
      </c>
      <c r="B59" s="49"/>
      <c r="C59" s="50">
        <v>227</v>
      </c>
      <c r="D59" s="50" t="s">
        <v>61</v>
      </c>
      <c r="E59" s="51"/>
      <c r="F59" s="52"/>
    </row>
    <row r="60" spans="1:6" ht="14.25">
      <c r="A60" s="68" t="s">
        <v>56</v>
      </c>
      <c r="B60" s="69"/>
      <c r="C60" s="50">
        <v>228</v>
      </c>
      <c r="D60" s="50"/>
      <c r="E60" s="51"/>
      <c r="F60" s="52"/>
    </row>
    <row r="61" spans="1:6" ht="14.25">
      <c r="A61" s="68" t="s">
        <v>57</v>
      </c>
      <c r="B61" s="69"/>
      <c r="C61" s="50">
        <v>229</v>
      </c>
      <c r="D61" s="50"/>
      <c r="E61" s="51"/>
      <c r="F61" s="52"/>
    </row>
    <row r="62" spans="1:6" ht="14.25">
      <c r="A62" s="48" t="s">
        <v>62</v>
      </c>
      <c r="B62" s="49"/>
      <c r="C62" s="50">
        <v>230</v>
      </c>
      <c r="D62" s="50" t="s">
        <v>63</v>
      </c>
      <c r="E62" s="51"/>
      <c r="F62" s="52"/>
    </row>
    <row r="63" spans="1:6" ht="15.75">
      <c r="A63" s="43" t="s">
        <v>64</v>
      </c>
      <c r="B63" s="44"/>
      <c r="C63" s="45">
        <v>240</v>
      </c>
      <c r="D63" s="50" t="s">
        <v>65</v>
      </c>
      <c r="E63" s="51"/>
      <c r="F63" s="52"/>
    </row>
    <row r="64" spans="1:6" ht="14.25">
      <c r="A64" s="68" t="s">
        <v>56</v>
      </c>
      <c r="B64" s="69"/>
      <c r="C64" s="50">
        <v>241</v>
      </c>
      <c r="D64" s="50"/>
      <c r="E64" s="51"/>
      <c r="F64" s="52"/>
    </row>
    <row r="65" spans="1:6" ht="15.75">
      <c r="A65" s="68" t="s">
        <v>57</v>
      </c>
      <c r="B65" s="69"/>
      <c r="C65" s="50">
        <v>242</v>
      </c>
      <c r="D65" s="45"/>
      <c r="E65" s="46"/>
      <c r="F65" s="47"/>
    </row>
    <row r="66" spans="1:6" ht="15.75">
      <c r="A66" s="43" t="s">
        <v>66</v>
      </c>
      <c r="B66" s="44"/>
      <c r="C66" s="45">
        <v>250</v>
      </c>
      <c r="D66" s="45"/>
      <c r="E66" s="46">
        <f>SUM(E67:E70)</f>
        <v>1500000000</v>
      </c>
      <c r="F66" s="47">
        <f>SUM(F67:F70)</f>
        <v>2320000000</v>
      </c>
    </row>
    <row r="67" spans="1:6" ht="14.25">
      <c r="A67" s="48" t="s">
        <v>67</v>
      </c>
      <c r="B67" s="49"/>
      <c r="C67" s="50">
        <v>251</v>
      </c>
      <c r="D67" s="50"/>
      <c r="E67" s="51">
        <v>1500000000</v>
      </c>
      <c r="F67" s="52">
        <v>1500000000</v>
      </c>
    </row>
    <row r="68" spans="1:6" ht="14.25">
      <c r="A68" s="48" t="s">
        <v>68</v>
      </c>
      <c r="B68" s="49"/>
      <c r="C68" s="50">
        <v>252</v>
      </c>
      <c r="D68" s="50"/>
      <c r="E68" s="51"/>
      <c r="F68" s="52">
        <v>820000000</v>
      </c>
    </row>
    <row r="69" spans="1:6" ht="14.25">
      <c r="A69" s="48" t="s">
        <v>69</v>
      </c>
      <c r="B69" s="49"/>
      <c r="C69" s="50">
        <v>258</v>
      </c>
      <c r="D69" s="50" t="s">
        <v>70</v>
      </c>
      <c r="E69" s="51"/>
      <c r="F69" s="52"/>
    </row>
    <row r="70" spans="1:6" ht="14.25">
      <c r="A70" s="48" t="s">
        <v>71</v>
      </c>
      <c r="B70" s="49"/>
      <c r="C70" s="50">
        <v>259</v>
      </c>
      <c r="D70" s="50"/>
      <c r="E70" s="51"/>
      <c r="F70" s="52"/>
    </row>
    <row r="71" spans="1:6" ht="15.75">
      <c r="A71" s="43" t="s">
        <v>72</v>
      </c>
      <c r="B71" s="44"/>
      <c r="C71" s="45">
        <v>260</v>
      </c>
      <c r="D71" s="45"/>
      <c r="E71" s="46">
        <f>SUM(E72:E74)</f>
        <v>63577261</v>
      </c>
      <c r="F71" s="47">
        <f>SUM(F72:F74)</f>
        <v>198760983</v>
      </c>
    </row>
    <row r="72" spans="1:6" ht="14.25">
      <c r="A72" s="48" t="s">
        <v>73</v>
      </c>
      <c r="B72" s="49"/>
      <c r="C72" s="50">
        <v>261</v>
      </c>
      <c r="D72" s="50" t="s">
        <v>74</v>
      </c>
      <c r="E72" s="51">
        <v>63577261</v>
      </c>
      <c r="F72" s="52">
        <v>198760983</v>
      </c>
    </row>
    <row r="73" spans="1:6" ht="14.25">
      <c r="A73" s="48" t="s">
        <v>75</v>
      </c>
      <c r="B73" s="49"/>
      <c r="C73" s="50">
        <v>262</v>
      </c>
      <c r="D73" s="50" t="s">
        <v>76</v>
      </c>
      <c r="E73" s="51"/>
      <c r="F73" s="52"/>
    </row>
    <row r="74" spans="1:6" ht="16.5" thickBot="1">
      <c r="A74" s="53" t="s">
        <v>77</v>
      </c>
      <c r="B74" s="54"/>
      <c r="C74" s="55">
        <v>268</v>
      </c>
      <c r="D74" s="74"/>
      <c r="E74" s="74"/>
      <c r="F74" s="74"/>
    </row>
    <row r="75" spans="1:6" ht="17.25" thickBot="1" thickTop="1">
      <c r="A75" s="75" t="s">
        <v>78</v>
      </c>
      <c r="B75" s="76"/>
      <c r="C75" s="77">
        <v>270</v>
      </c>
      <c r="D75" s="77"/>
      <c r="E75" s="78">
        <f>E44+E14</f>
        <v>31379352290</v>
      </c>
      <c r="F75" s="78">
        <f>F44+F14</f>
        <v>27540427407</v>
      </c>
    </row>
    <row r="76" spans="1:6" ht="15" thickTop="1">
      <c r="A76" s="19"/>
      <c r="B76" s="19"/>
      <c r="C76" s="4"/>
      <c r="D76" s="4"/>
      <c r="E76" s="14"/>
      <c r="F76" s="14"/>
    </row>
    <row r="77" spans="1:6" ht="14.25">
      <c r="A77" s="19"/>
      <c r="B77" s="19"/>
      <c r="C77" s="4"/>
      <c r="D77" s="4"/>
      <c r="E77" s="14"/>
      <c r="F77" s="14"/>
    </row>
    <row r="78" spans="1:6" ht="14.25">
      <c r="A78" s="19"/>
      <c r="B78" s="19"/>
      <c r="C78" s="4"/>
      <c r="D78" s="4"/>
      <c r="E78" s="14"/>
      <c r="F78" s="14"/>
    </row>
    <row r="79" spans="1:6" ht="14.25">
      <c r="A79" s="19"/>
      <c r="B79" s="19"/>
      <c r="C79" s="4"/>
      <c r="D79" s="4"/>
      <c r="E79" s="14"/>
      <c r="F79" s="14"/>
    </row>
    <row r="80" spans="1:6" ht="14.25">
      <c r="A80" s="19"/>
      <c r="B80" s="19"/>
      <c r="C80" s="4"/>
      <c r="D80" s="4"/>
      <c r="E80" s="14"/>
      <c r="F80" s="14"/>
    </row>
    <row r="81" spans="1:6" ht="14.25">
      <c r="A81" s="19"/>
      <c r="B81" s="19"/>
      <c r="C81" s="4"/>
      <c r="D81" s="4"/>
      <c r="E81" s="14"/>
      <c r="F81" s="14"/>
    </row>
    <row r="82" spans="1:6" ht="14.25">
      <c r="A82" s="19"/>
      <c r="B82" s="19"/>
      <c r="C82" s="4"/>
      <c r="D82" s="4"/>
      <c r="E82" s="14"/>
      <c r="F82" s="14"/>
    </row>
    <row r="83" spans="1:6" ht="14.25">
      <c r="A83" s="19"/>
      <c r="B83" s="19"/>
      <c r="C83" s="4"/>
      <c r="D83" s="4"/>
      <c r="E83" s="14"/>
      <c r="F83" s="14"/>
    </row>
    <row r="84" spans="1:6" ht="14.25">
      <c r="A84" s="19"/>
      <c r="B84" s="19"/>
      <c r="C84" s="4"/>
      <c r="D84" s="4"/>
      <c r="E84" s="14"/>
      <c r="F84" s="14"/>
    </row>
    <row r="85" spans="1:6" ht="14.25">
      <c r="A85" s="19"/>
      <c r="B85" s="19"/>
      <c r="C85" s="4"/>
      <c r="D85" s="4"/>
      <c r="E85" s="14"/>
      <c r="F85" s="14"/>
    </row>
    <row r="86" spans="1:6" ht="15" thickBot="1">
      <c r="A86" s="19"/>
      <c r="B86" s="19"/>
      <c r="C86" s="4"/>
      <c r="D86" s="4"/>
      <c r="E86" s="14"/>
      <c r="F86" s="14"/>
    </row>
    <row r="87" spans="1:6" ht="33" thickBot="1" thickTop="1">
      <c r="A87" s="79" t="s">
        <v>79</v>
      </c>
      <c r="B87" s="80"/>
      <c r="C87" s="81" t="s">
        <v>11</v>
      </c>
      <c r="D87" s="27" t="s">
        <v>12</v>
      </c>
      <c r="E87" s="78" t="s">
        <v>13</v>
      </c>
      <c r="F87" s="82" t="s">
        <v>80</v>
      </c>
    </row>
    <row r="88" spans="1:6" ht="17.25" thickBot="1" thickTop="1">
      <c r="A88" s="79">
        <v>1</v>
      </c>
      <c r="B88" s="80"/>
      <c r="C88" s="81">
        <v>2</v>
      </c>
      <c r="D88" s="81"/>
      <c r="E88" s="78">
        <v>3</v>
      </c>
      <c r="F88" s="82">
        <v>4</v>
      </c>
    </row>
    <row r="89" spans="1:6" ht="16.5" thickTop="1">
      <c r="A89" s="83" t="s">
        <v>81</v>
      </c>
      <c r="B89" s="84"/>
      <c r="C89" s="61">
        <v>300</v>
      </c>
      <c r="D89" s="62"/>
      <c r="E89" s="63">
        <f>E91+E102</f>
        <v>11457372907</v>
      </c>
      <c r="F89" s="63">
        <f>F91+F102</f>
        <v>8164938620</v>
      </c>
    </row>
    <row r="90" spans="1:6" ht="15.75">
      <c r="A90" s="38" t="s">
        <v>82</v>
      </c>
      <c r="B90" s="39"/>
      <c r="C90" s="40"/>
      <c r="D90" s="41"/>
      <c r="E90" s="85"/>
      <c r="F90" s="85"/>
    </row>
    <row r="91" spans="1:6" ht="15.75">
      <c r="A91" s="43" t="s">
        <v>83</v>
      </c>
      <c r="B91" s="44"/>
      <c r="C91" s="45">
        <v>310</v>
      </c>
      <c r="D91" s="45"/>
      <c r="E91" s="86">
        <f>SUM(E92:E100)</f>
        <v>11339872907</v>
      </c>
      <c r="F91" s="47">
        <f>SUM(F92:F100)</f>
        <v>8094438620</v>
      </c>
    </row>
    <row r="92" spans="1:6" ht="14.25">
      <c r="A92" s="48" t="s">
        <v>84</v>
      </c>
      <c r="B92" s="49"/>
      <c r="C92" s="50">
        <v>311</v>
      </c>
      <c r="D92" s="50" t="s">
        <v>85</v>
      </c>
      <c r="E92" s="86"/>
      <c r="F92" s="52"/>
    </row>
    <row r="93" spans="1:6" ht="14.25">
      <c r="A93" s="48" t="s">
        <v>86</v>
      </c>
      <c r="B93" s="49"/>
      <c r="C93" s="50">
        <v>312</v>
      </c>
      <c r="D93" s="50"/>
      <c r="E93" s="87">
        <f>8280059197+1167958120</f>
        <v>9448017317</v>
      </c>
      <c r="F93" s="52">
        <v>6352020161</v>
      </c>
    </row>
    <row r="94" spans="1:6" ht="14.25">
      <c r="A94" s="48" t="s">
        <v>87</v>
      </c>
      <c r="B94" s="49"/>
      <c r="C94" s="50">
        <v>313</v>
      </c>
      <c r="D94" s="50"/>
      <c r="E94" s="87">
        <v>39999180</v>
      </c>
      <c r="F94" s="52">
        <v>41564180</v>
      </c>
    </row>
    <row r="95" spans="1:6" ht="14.25">
      <c r="A95" s="48" t="s">
        <v>88</v>
      </c>
      <c r="B95" s="49"/>
      <c r="C95" s="50">
        <v>314</v>
      </c>
      <c r="D95" s="50" t="s">
        <v>89</v>
      </c>
      <c r="E95" s="87">
        <v>796507895</v>
      </c>
      <c r="F95" s="52">
        <v>56146438</v>
      </c>
    </row>
    <row r="96" spans="1:6" ht="14.25">
      <c r="A96" s="48" t="s">
        <v>90</v>
      </c>
      <c r="B96" s="49"/>
      <c r="C96" s="50">
        <v>315</v>
      </c>
      <c r="D96" s="50"/>
      <c r="E96" s="87">
        <v>553812073</v>
      </c>
      <c r="F96" s="52">
        <v>105073009</v>
      </c>
    </row>
    <row r="97" spans="1:6" ht="14.25">
      <c r="A97" s="48" t="s">
        <v>91</v>
      </c>
      <c r="B97" s="49"/>
      <c r="C97" s="50">
        <v>316</v>
      </c>
      <c r="D97" s="50" t="s">
        <v>92</v>
      </c>
      <c r="E97" s="87"/>
      <c r="F97" s="52">
        <v>7533303</v>
      </c>
    </row>
    <row r="98" spans="1:6" ht="14.25">
      <c r="A98" s="48" t="s">
        <v>93</v>
      </c>
      <c r="B98" s="49"/>
      <c r="C98" s="50">
        <v>317</v>
      </c>
      <c r="D98" s="50"/>
      <c r="E98" s="87"/>
      <c r="F98" s="52"/>
    </row>
    <row r="99" spans="1:6" ht="14.25">
      <c r="A99" s="48" t="s">
        <v>94</v>
      </c>
      <c r="B99" s="49"/>
      <c r="C99" s="50">
        <v>318</v>
      </c>
      <c r="D99" s="50"/>
      <c r="E99" s="87"/>
      <c r="F99" s="52"/>
    </row>
    <row r="100" spans="1:6" ht="14.25">
      <c r="A100" s="48" t="s">
        <v>95</v>
      </c>
      <c r="B100" s="49"/>
      <c r="C100" s="50">
        <v>319</v>
      </c>
      <c r="D100" s="50" t="s">
        <v>96</v>
      </c>
      <c r="E100" s="87">
        <f>489521996+12014446</f>
        <v>501536442</v>
      </c>
      <c r="F100" s="52">
        <v>1532101529</v>
      </c>
    </row>
    <row r="101" spans="1:6" ht="14.25">
      <c r="A101" s="48" t="s">
        <v>97</v>
      </c>
      <c r="B101" s="49"/>
      <c r="C101" s="50">
        <v>320</v>
      </c>
      <c r="D101" s="50"/>
      <c r="E101" s="86"/>
      <c r="F101" s="52"/>
    </row>
    <row r="102" spans="1:6" ht="15.75">
      <c r="A102" s="43" t="s">
        <v>98</v>
      </c>
      <c r="B102" s="44"/>
      <c r="C102" s="45">
        <v>330</v>
      </c>
      <c r="D102" s="45"/>
      <c r="E102" s="86">
        <f>SUM(E103:E107)</f>
        <v>117500000</v>
      </c>
      <c r="F102" s="47">
        <f>SUM(F103:F107)</f>
        <v>70500000</v>
      </c>
    </row>
    <row r="103" spans="1:6" ht="14.25">
      <c r="A103" s="48" t="s">
        <v>99</v>
      </c>
      <c r="B103" s="49"/>
      <c r="C103" s="50">
        <v>331</v>
      </c>
      <c r="D103" s="50"/>
      <c r="E103" s="87"/>
      <c r="F103" s="52"/>
    </row>
    <row r="104" spans="1:6" ht="14.25">
      <c r="A104" s="48" t="s">
        <v>100</v>
      </c>
      <c r="B104" s="49"/>
      <c r="C104" s="50">
        <v>332</v>
      </c>
      <c r="D104" s="50" t="s">
        <v>101</v>
      </c>
      <c r="E104" s="87"/>
      <c r="F104" s="52"/>
    </row>
    <row r="105" spans="1:6" ht="14.25">
      <c r="A105" s="48" t="s">
        <v>102</v>
      </c>
      <c r="B105" s="49"/>
      <c r="C105" s="50">
        <v>333</v>
      </c>
      <c r="D105" s="50"/>
      <c r="E105" s="87">
        <f>80000000+37500000</f>
        <v>117500000</v>
      </c>
      <c r="F105" s="52">
        <v>70500000</v>
      </c>
    </row>
    <row r="106" spans="1:6" ht="14.25">
      <c r="A106" s="48" t="s">
        <v>103</v>
      </c>
      <c r="B106" s="49"/>
      <c r="C106" s="50">
        <v>334</v>
      </c>
      <c r="D106" s="50" t="s">
        <v>104</v>
      </c>
      <c r="E106" s="51"/>
      <c r="F106" s="52"/>
    </row>
    <row r="107" spans="1:6" ht="14.25">
      <c r="A107" s="48" t="s">
        <v>105</v>
      </c>
      <c r="B107" s="49"/>
      <c r="C107" s="50">
        <v>335</v>
      </c>
      <c r="D107" s="50" t="s">
        <v>76</v>
      </c>
      <c r="E107" s="51"/>
      <c r="F107" s="52"/>
    </row>
    <row r="108" spans="1:6" ht="14.25">
      <c r="A108" s="48" t="s">
        <v>106</v>
      </c>
      <c r="B108" s="49"/>
      <c r="C108" s="50">
        <v>336</v>
      </c>
      <c r="D108" s="50"/>
      <c r="E108" s="51"/>
      <c r="F108" s="52"/>
    </row>
    <row r="109" spans="1:6" ht="15" thickBot="1">
      <c r="A109" s="53" t="s">
        <v>107</v>
      </c>
      <c r="B109" s="54"/>
      <c r="C109" s="55">
        <v>337</v>
      </c>
      <c r="D109" s="55"/>
      <c r="E109" s="56"/>
      <c r="F109" s="57"/>
    </row>
    <row r="110" spans="1:6" ht="15" thickTop="1">
      <c r="A110" s="19"/>
      <c r="B110" s="19"/>
      <c r="C110" s="4"/>
      <c r="D110" s="4"/>
      <c r="E110" s="14"/>
      <c r="F110" s="14"/>
    </row>
    <row r="111" spans="1:6" ht="15" thickBot="1">
      <c r="A111" s="19"/>
      <c r="B111" s="19"/>
      <c r="C111" s="4"/>
      <c r="D111" s="4"/>
      <c r="E111" s="14"/>
      <c r="F111" s="14"/>
    </row>
    <row r="112" spans="1:6" ht="16.5" thickTop="1">
      <c r="A112" s="83" t="s">
        <v>108</v>
      </c>
      <c r="B112" s="84"/>
      <c r="C112" s="61">
        <v>400</v>
      </c>
      <c r="D112" s="62"/>
      <c r="E112" s="63">
        <f>E114+E126</f>
        <v>19921979383</v>
      </c>
      <c r="F112" s="63">
        <f>F114+F126</f>
        <v>19375488787</v>
      </c>
    </row>
    <row r="113" spans="1:6" ht="15.75">
      <c r="A113" s="88" t="s">
        <v>109</v>
      </c>
      <c r="B113" s="89"/>
      <c r="C113" s="90"/>
      <c r="D113" s="91"/>
      <c r="E113" s="92"/>
      <c r="F113" s="92"/>
    </row>
    <row r="114" spans="1:6" ht="15.75">
      <c r="A114" s="93" t="s">
        <v>110</v>
      </c>
      <c r="B114" s="94"/>
      <c r="C114" s="95">
        <v>410</v>
      </c>
      <c r="D114" s="95"/>
      <c r="E114" s="96">
        <f>SUM(E115:E124)</f>
        <v>19921100265</v>
      </c>
      <c r="F114" s="97">
        <f>SUM(F115:F124)</f>
        <v>19333092934</v>
      </c>
    </row>
    <row r="115" spans="1:6" ht="14.25">
      <c r="A115" s="48" t="s">
        <v>111</v>
      </c>
      <c r="B115" s="49"/>
      <c r="C115" s="50">
        <v>411</v>
      </c>
      <c r="D115" s="50"/>
      <c r="E115" s="87">
        <v>14000000000</v>
      </c>
      <c r="F115" s="52">
        <v>14000000000</v>
      </c>
    </row>
    <row r="116" spans="1:6" ht="14.25">
      <c r="A116" s="48" t="s">
        <v>112</v>
      </c>
      <c r="B116" s="49"/>
      <c r="C116" s="50">
        <v>412</v>
      </c>
      <c r="D116" s="50"/>
      <c r="E116" s="87"/>
      <c r="F116" s="52"/>
    </row>
    <row r="117" spans="1:6" ht="14.25">
      <c r="A117" s="48" t="s">
        <v>113</v>
      </c>
      <c r="B117" s="49"/>
      <c r="C117" s="50">
        <v>413</v>
      </c>
      <c r="D117" s="50"/>
      <c r="E117" s="87"/>
      <c r="F117" s="52"/>
    </row>
    <row r="118" spans="1:6" ht="14.25">
      <c r="A118" s="48" t="s">
        <v>114</v>
      </c>
      <c r="B118" s="49"/>
      <c r="C118" s="50">
        <v>414</v>
      </c>
      <c r="D118" s="50"/>
      <c r="E118" s="87"/>
      <c r="F118" s="52"/>
    </row>
    <row r="119" spans="1:6" ht="14.25">
      <c r="A119" s="48" t="s">
        <v>115</v>
      </c>
      <c r="B119" s="49"/>
      <c r="C119" s="50">
        <v>415</v>
      </c>
      <c r="D119" s="50"/>
      <c r="E119" s="87"/>
      <c r="F119" s="52"/>
    </row>
    <row r="120" spans="1:6" ht="14.25">
      <c r="A120" s="48" t="s">
        <v>116</v>
      </c>
      <c r="B120" s="49"/>
      <c r="C120" s="50">
        <v>416</v>
      </c>
      <c r="D120" s="50"/>
      <c r="E120" s="98"/>
      <c r="F120" s="52"/>
    </row>
    <row r="121" spans="1:6" ht="14.25">
      <c r="A121" s="48" t="s">
        <v>117</v>
      </c>
      <c r="B121" s="49"/>
      <c r="C121" s="50">
        <v>417</v>
      </c>
      <c r="D121" s="50"/>
      <c r="E121" s="87">
        <v>2664732504</v>
      </c>
      <c r="F121" s="52">
        <v>2390732504</v>
      </c>
    </row>
    <row r="122" spans="1:6" ht="14.25">
      <c r="A122" s="48" t="s">
        <v>118</v>
      </c>
      <c r="B122" s="49"/>
      <c r="C122" s="50">
        <v>418</v>
      </c>
      <c r="D122" s="50"/>
      <c r="E122" s="87">
        <v>32226585</v>
      </c>
      <c r="F122" s="52">
        <v>372226585</v>
      </c>
    </row>
    <row r="123" spans="1:6" ht="14.25">
      <c r="A123" s="48" t="s">
        <v>119</v>
      </c>
      <c r="B123" s="49"/>
      <c r="C123" s="50">
        <v>419</v>
      </c>
      <c r="D123" s="50"/>
      <c r="E123" s="87"/>
      <c r="F123" s="52"/>
    </row>
    <row r="124" spans="1:6" ht="14.25">
      <c r="A124" s="48" t="s">
        <v>120</v>
      </c>
      <c r="B124" s="49"/>
      <c r="C124" s="50">
        <v>420</v>
      </c>
      <c r="D124" s="50"/>
      <c r="E124" s="87">
        <v>3224141176</v>
      </c>
      <c r="F124" s="52">
        <v>2570133845</v>
      </c>
    </row>
    <row r="125" spans="1:6" ht="14.25">
      <c r="A125" s="48" t="s">
        <v>121</v>
      </c>
      <c r="B125" s="49"/>
      <c r="C125" s="50">
        <v>421</v>
      </c>
      <c r="D125" s="50"/>
      <c r="E125" s="51"/>
      <c r="F125" s="52"/>
    </row>
    <row r="126" spans="1:6" ht="15.75">
      <c r="A126" s="43" t="s">
        <v>122</v>
      </c>
      <c r="B126" s="44"/>
      <c r="C126" s="45">
        <v>430</v>
      </c>
      <c r="D126" s="45"/>
      <c r="E126" s="86">
        <f>SUM(E127:E129)</f>
        <v>879118</v>
      </c>
      <c r="F126" s="47">
        <f>SUM(F127:F129)</f>
        <v>42395853</v>
      </c>
    </row>
    <row r="127" spans="1:6" ht="14.25">
      <c r="A127" s="48" t="s">
        <v>123</v>
      </c>
      <c r="B127" s="49"/>
      <c r="C127" s="50">
        <v>431</v>
      </c>
      <c r="D127" s="50"/>
      <c r="E127" s="87">
        <v>879118</v>
      </c>
      <c r="F127" s="52">
        <v>42395853</v>
      </c>
    </row>
    <row r="128" spans="1:6" ht="14.25">
      <c r="A128" s="48" t="s">
        <v>124</v>
      </c>
      <c r="B128" s="49"/>
      <c r="C128" s="50">
        <v>432</v>
      </c>
      <c r="D128" s="50" t="s">
        <v>125</v>
      </c>
      <c r="E128" s="51"/>
      <c r="F128" s="52"/>
    </row>
    <row r="129" spans="1:6" ht="15" thickBot="1">
      <c r="A129" s="53" t="s">
        <v>126</v>
      </c>
      <c r="B129" s="54"/>
      <c r="C129" s="55">
        <v>433</v>
      </c>
      <c r="D129" s="55"/>
      <c r="E129" s="56"/>
      <c r="F129" s="57"/>
    </row>
    <row r="130" spans="1:6" ht="16.5" thickTop="1">
      <c r="A130" s="99" t="s">
        <v>127</v>
      </c>
      <c r="B130" s="100"/>
      <c r="C130" s="101">
        <v>440</v>
      </c>
      <c r="D130" s="101"/>
      <c r="E130" s="102">
        <f>E112+E89</f>
        <v>31379352290</v>
      </c>
      <c r="F130" s="102">
        <f>F112+F89</f>
        <v>27540427407</v>
      </c>
    </row>
    <row r="131" spans="1:6" ht="14.25">
      <c r="A131" s="103"/>
      <c r="B131" s="103"/>
      <c r="C131" s="103"/>
      <c r="D131" s="103"/>
      <c r="E131" s="103"/>
      <c r="F131" s="103"/>
    </row>
    <row r="132" spans="1:6" ht="14.25">
      <c r="A132" s="19"/>
      <c r="B132" s="19"/>
      <c r="C132" s="19"/>
      <c r="D132" s="19"/>
      <c r="E132" s="14"/>
      <c r="F132" s="14"/>
    </row>
    <row r="133" spans="1:6" ht="14.25">
      <c r="A133" s="19"/>
      <c r="B133" s="19"/>
      <c r="C133" s="19"/>
      <c r="D133" s="19"/>
      <c r="E133" s="14"/>
      <c r="F133" s="14"/>
    </row>
    <row r="134" spans="1:6" ht="14.25">
      <c r="A134" s="19"/>
      <c r="B134" s="19"/>
      <c r="C134" s="19"/>
      <c r="D134" s="19"/>
      <c r="E134" s="14"/>
      <c r="F134" s="14"/>
    </row>
    <row r="135" spans="1:6" ht="16.5" thickBot="1">
      <c r="A135" s="22" t="s">
        <v>128</v>
      </c>
      <c r="B135" s="22"/>
      <c r="C135" s="22"/>
      <c r="D135" s="22"/>
      <c r="E135" s="22"/>
      <c r="F135" s="22"/>
    </row>
    <row r="136" spans="1:6" ht="33" thickBot="1" thickTop="1">
      <c r="A136" s="79" t="s">
        <v>10</v>
      </c>
      <c r="B136" s="104"/>
      <c r="C136" s="80"/>
      <c r="D136" s="27" t="s">
        <v>12</v>
      </c>
      <c r="E136" s="78" t="s">
        <v>14</v>
      </c>
      <c r="F136" s="82" t="s">
        <v>129</v>
      </c>
    </row>
    <row r="137" spans="1:6" ht="15" thickTop="1">
      <c r="A137" s="105" t="s">
        <v>130</v>
      </c>
      <c r="B137" s="106"/>
      <c r="C137" s="107"/>
      <c r="D137" s="108"/>
      <c r="E137" s="109"/>
      <c r="F137" s="110"/>
    </row>
    <row r="138" spans="1:6" ht="14.25">
      <c r="A138" s="48" t="s">
        <v>131</v>
      </c>
      <c r="B138" s="111"/>
      <c r="C138" s="49"/>
      <c r="D138" s="112"/>
      <c r="E138" s="51"/>
      <c r="F138" s="113"/>
    </row>
    <row r="139" spans="1:6" ht="14.25">
      <c r="A139" s="48" t="s">
        <v>132</v>
      </c>
      <c r="B139" s="111"/>
      <c r="C139" s="49"/>
      <c r="D139" s="112"/>
      <c r="E139" s="51"/>
      <c r="F139" s="113"/>
    </row>
    <row r="140" spans="1:6" ht="14.25">
      <c r="A140" s="48" t="s">
        <v>133</v>
      </c>
      <c r="B140" s="111"/>
      <c r="C140" s="49"/>
      <c r="D140" s="112"/>
      <c r="E140" s="51">
        <v>3097549100</v>
      </c>
      <c r="F140" s="113">
        <f>E140</f>
        <v>3097549100</v>
      </c>
    </row>
    <row r="141" spans="1:6" ht="14.25">
      <c r="A141" s="48" t="s">
        <v>134</v>
      </c>
      <c r="B141" s="111"/>
      <c r="C141" s="49"/>
      <c r="D141" s="112"/>
      <c r="E141" s="114">
        <v>220871.48</v>
      </c>
      <c r="F141" s="115">
        <v>214398.57</v>
      </c>
    </row>
    <row r="142" spans="1:6" ht="14.25">
      <c r="A142" s="48" t="s">
        <v>135</v>
      </c>
      <c r="B142" s="111"/>
      <c r="C142" s="49"/>
      <c r="D142" s="116"/>
      <c r="E142" s="114"/>
      <c r="F142" s="115"/>
    </row>
    <row r="143" spans="1:6" ht="15" thickBot="1">
      <c r="A143" s="53"/>
      <c r="B143" s="117"/>
      <c r="C143" s="54"/>
      <c r="D143" s="118"/>
      <c r="E143" s="56"/>
      <c r="F143" s="113"/>
    </row>
    <row r="144" spans="1:6" ht="15" thickTop="1">
      <c r="A144" s="119"/>
      <c r="B144" s="119"/>
      <c r="C144" s="119"/>
      <c r="D144" s="119"/>
      <c r="E144" s="119"/>
      <c r="F144" s="119"/>
    </row>
    <row r="145" spans="1:6" ht="14.25">
      <c r="A145" s="120"/>
      <c r="B145" s="120"/>
      <c r="C145" s="120"/>
      <c r="D145" s="120"/>
      <c r="E145" s="120"/>
      <c r="F145" s="120"/>
    </row>
    <row r="146" spans="1:6" ht="15.75">
      <c r="A146" s="19"/>
      <c r="B146" s="19"/>
      <c r="C146" s="4"/>
      <c r="D146" s="4"/>
      <c r="E146" s="121" t="s">
        <v>136</v>
      </c>
      <c r="F146" s="121"/>
    </row>
    <row r="147" spans="1:6" ht="15.75">
      <c r="A147" s="122" t="s">
        <v>137</v>
      </c>
      <c r="C147" s="4"/>
      <c r="D147" s="4"/>
      <c r="E147" s="123" t="s">
        <v>138</v>
      </c>
      <c r="F147" s="123"/>
    </row>
    <row r="148" spans="1:6" ht="14.25">
      <c r="A148" s="4"/>
      <c r="B148" s="124"/>
      <c r="C148" s="4"/>
      <c r="D148" s="4"/>
      <c r="E148" s="121"/>
      <c r="F148" s="121"/>
    </row>
  </sheetData>
  <mergeCells count="136">
    <mergeCell ref="A145:F145"/>
    <mergeCell ref="E146:F146"/>
    <mergeCell ref="E147:F147"/>
    <mergeCell ref="E148:F148"/>
    <mergeCell ref="A141:C141"/>
    <mergeCell ref="A142:C142"/>
    <mergeCell ref="A143:C143"/>
    <mergeCell ref="A144:F144"/>
    <mergeCell ref="A137:C137"/>
    <mergeCell ref="A138:C138"/>
    <mergeCell ref="A139:C139"/>
    <mergeCell ref="A140:C140"/>
    <mergeCell ref="A130:B130"/>
    <mergeCell ref="A131:F131"/>
    <mergeCell ref="A135:F135"/>
    <mergeCell ref="A136:C136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C112:C113"/>
    <mergeCell ref="E112:E113"/>
    <mergeCell ref="F112:F113"/>
    <mergeCell ref="A113:B113"/>
    <mergeCell ref="A107:B107"/>
    <mergeCell ref="A108:B108"/>
    <mergeCell ref="A109:B109"/>
    <mergeCell ref="A112:B112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C89:C90"/>
    <mergeCell ref="E89:E90"/>
    <mergeCell ref="F89:F90"/>
    <mergeCell ref="A90:B90"/>
    <mergeCell ref="A75:B75"/>
    <mergeCell ref="A87:B87"/>
    <mergeCell ref="A88:B88"/>
    <mergeCell ref="A89:B89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E44:E45"/>
    <mergeCell ref="F44:F45"/>
    <mergeCell ref="A45:B45"/>
    <mergeCell ref="A46:B46"/>
    <mergeCell ref="A36:B36"/>
    <mergeCell ref="A37:B37"/>
    <mergeCell ref="A44:B44"/>
    <mergeCell ref="C44:C45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F10"/>
    <mergeCell ref="A12:B12"/>
    <mergeCell ref="A13:B13"/>
    <mergeCell ref="A14:B14"/>
    <mergeCell ref="C14:C15"/>
    <mergeCell ref="E14:E15"/>
    <mergeCell ref="F14:F15"/>
    <mergeCell ref="A15:B15"/>
    <mergeCell ref="A6:F6"/>
    <mergeCell ref="A7:F7"/>
    <mergeCell ref="A8:F8"/>
    <mergeCell ref="A9:F9"/>
    <mergeCell ref="E1:F1"/>
    <mergeCell ref="B2:C2"/>
    <mergeCell ref="E2:F2"/>
    <mergeCell ref="B4:C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4">
      <selection activeCell="I9" sqref="I9"/>
    </sheetView>
  </sheetViews>
  <sheetFormatPr defaultColWidth="9.140625" defaultRowHeight="13.5" customHeight="1"/>
  <cols>
    <col min="1" max="1" width="3.00390625" style="158" customWidth="1"/>
    <col min="2" max="2" width="31.57421875" style="158" customWidth="1"/>
    <col min="3" max="3" width="5.7109375" style="158" hidden="1" customWidth="1"/>
    <col min="4" max="4" width="5.140625" style="158" customWidth="1"/>
    <col min="5" max="5" width="6.140625" style="158" customWidth="1"/>
    <col min="6" max="6" width="13.00390625" style="157" hidden="1" customWidth="1"/>
    <col min="7" max="7" width="2.7109375" style="157" hidden="1" customWidth="1"/>
    <col min="8" max="8" width="16.421875" style="157" hidden="1" customWidth="1"/>
    <col min="9" max="9" width="13.8515625" style="157" customWidth="1"/>
    <col min="10" max="10" width="14.00390625" style="157" customWidth="1"/>
    <col min="11" max="11" width="13.7109375" style="158" customWidth="1"/>
    <col min="12" max="12" width="2.57421875" style="158" hidden="1" customWidth="1"/>
    <col min="13" max="13" width="4.421875" style="158" hidden="1" customWidth="1"/>
    <col min="14" max="14" width="15.00390625" style="158" hidden="1" customWidth="1"/>
    <col min="15" max="15" width="3.57421875" style="158" hidden="1" customWidth="1"/>
    <col min="16" max="16" width="9.7109375" style="158" hidden="1" customWidth="1"/>
    <col min="17" max="17" width="1.57421875" style="158" hidden="1" customWidth="1"/>
    <col min="18" max="18" width="22.140625" style="158" hidden="1" customWidth="1"/>
    <col min="19" max="22" width="9.140625" style="158" hidden="1" customWidth="1"/>
    <col min="23" max="23" width="14.421875" style="158" customWidth="1"/>
    <col min="24" max="16384" width="9.140625" style="158" customWidth="1"/>
  </cols>
  <sheetData>
    <row r="1" s="126" customFormat="1" ht="15.75" customHeight="1">
      <c r="A1" s="126" t="str">
        <f>'[1]Tai san ngan han'!A1</f>
        <v>CÔNG TY CỔ PHẦN HÀNG HẢI SÀI GÒN</v>
      </c>
    </row>
    <row r="2" s="127" customFormat="1" ht="13.5" customHeight="1">
      <c r="A2" s="127" t="str">
        <f>'[1]Tai san ngan han'!A2</f>
        <v>Địa chỉ: 422 Nguyễn Tất Thành, Phường 18, Quận 4, TP. Hồ Chí Minh</v>
      </c>
    </row>
    <row r="3" s="127" customFormat="1" ht="13.5" customHeight="1">
      <c r="A3" s="128" t="s">
        <v>4</v>
      </c>
    </row>
    <row r="4" spans="1:10" s="127" customFormat="1" ht="13.5" customHeight="1" thickBot="1">
      <c r="A4" s="129" t="str">
        <f>'[1]Tai san ngan han'!A4</f>
        <v>Quý 4 năm  2006</v>
      </c>
      <c r="B4" s="129"/>
      <c r="C4" s="129"/>
      <c r="D4" s="129"/>
      <c r="E4" s="129"/>
      <c r="F4" s="129"/>
      <c r="G4" s="129"/>
      <c r="H4" s="129"/>
      <c r="I4" s="130"/>
      <c r="J4" s="130"/>
    </row>
    <row r="5" s="127" customFormat="1" ht="13.5" customHeight="1">
      <c r="A5" s="131"/>
    </row>
    <row r="6" spans="1:11" s="133" customFormat="1" ht="19.5" customHeight="1">
      <c r="A6" s="132" t="s">
        <v>345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133" customFormat="1" ht="19.5" customHeight="1">
      <c r="A7" s="248"/>
      <c r="B7" s="132" t="s">
        <v>346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1:11" s="135" customFormat="1" ht="15">
      <c r="A8" s="134" t="s">
        <v>139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0" s="135" customFormat="1" ht="15">
      <c r="A9" s="136"/>
      <c r="B9" s="137"/>
      <c r="C9" s="136"/>
      <c r="D9" s="136"/>
      <c r="E9" s="136"/>
      <c r="F9" s="136"/>
      <c r="G9" s="136"/>
      <c r="H9" s="136"/>
      <c r="I9" s="136"/>
      <c r="J9" s="136"/>
    </row>
    <row r="10" spans="8:10" s="127" customFormat="1" ht="13.5" customHeight="1">
      <c r="H10" s="138" t="str">
        <f>'[1]Tai san ngan han'!G9</f>
        <v>Đơn vị tính: VND</v>
      </c>
      <c r="I10" s="138"/>
      <c r="J10" s="138"/>
    </row>
    <row r="11" s="127" customFormat="1" ht="13.5" customHeight="1"/>
    <row r="12" spans="1:23" s="127" customFormat="1" ht="28.5" customHeight="1">
      <c r="A12" s="139" t="s">
        <v>140</v>
      </c>
      <c r="B12" s="139"/>
      <c r="C12" s="139"/>
      <c r="D12" s="140" t="s">
        <v>141</v>
      </c>
      <c r="E12" s="140" t="s">
        <v>142</v>
      </c>
      <c r="F12" s="141" t="s">
        <v>143</v>
      </c>
      <c r="G12" s="140"/>
      <c r="H12" s="141" t="s">
        <v>144</v>
      </c>
      <c r="I12" s="141" t="s">
        <v>145</v>
      </c>
      <c r="J12" s="141" t="s">
        <v>146</v>
      </c>
      <c r="K12" s="141" t="s">
        <v>147</v>
      </c>
      <c r="L12" s="142" t="s">
        <v>148</v>
      </c>
      <c r="M12" s="12"/>
      <c r="N12" s="141" t="s">
        <v>149</v>
      </c>
      <c r="O12" s="12"/>
      <c r="P12" s="141" t="s">
        <v>150</v>
      </c>
      <c r="R12" s="142" t="s">
        <v>151</v>
      </c>
      <c r="S12" s="142" t="s">
        <v>152</v>
      </c>
      <c r="T12" s="142" t="s">
        <v>153</v>
      </c>
      <c r="U12" s="142" t="s">
        <v>154</v>
      </c>
      <c r="V12" s="142" t="s">
        <v>155</v>
      </c>
      <c r="W12" s="141" t="s">
        <v>156</v>
      </c>
    </row>
    <row r="13" spans="1:10" s="127" customFormat="1" ht="13.5" customHeight="1">
      <c r="A13" s="143"/>
      <c r="B13" s="143"/>
      <c r="C13" s="143"/>
      <c r="D13" s="144"/>
      <c r="E13" s="144"/>
      <c r="F13" s="143"/>
      <c r="G13" s="143"/>
      <c r="H13" s="143"/>
      <c r="I13" s="143"/>
      <c r="J13" s="143"/>
    </row>
    <row r="14" spans="1:23" s="151" customFormat="1" ht="13.5" customHeight="1">
      <c r="A14" s="145" t="s">
        <v>157</v>
      </c>
      <c r="B14" s="146" t="s">
        <v>158</v>
      </c>
      <c r="C14" s="146"/>
      <c r="D14" s="147" t="s">
        <v>159</v>
      </c>
      <c r="E14" s="148" t="s">
        <v>160</v>
      </c>
      <c r="F14" s="149">
        <v>17795999200</v>
      </c>
      <c r="G14" s="149"/>
      <c r="H14" s="149">
        <v>14634437058</v>
      </c>
      <c r="I14" s="149">
        <v>23120367113</v>
      </c>
      <c r="J14" s="149">
        <v>16744888317</v>
      </c>
      <c r="K14" s="149">
        <f>53265757985+I14</f>
        <v>76386125098</v>
      </c>
      <c r="L14" s="150">
        <v>62246550559</v>
      </c>
      <c r="N14" s="150">
        <f>L14-H14</f>
        <v>47612113501</v>
      </c>
      <c r="P14" s="152">
        <f>N14/H14</f>
        <v>3.2534297911358716</v>
      </c>
      <c r="W14" s="149">
        <v>62246550559</v>
      </c>
    </row>
    <row r="15" spans="1:23" s="151" customFormat="1" ht="13.5" customHeight="1">
      <c r="A15" s="145"/>
      <c r="B15" s="146"/>
      <c r="C15" s="146"/>
      <c r="D15" s="147"/>
      <c r="E15" s="148"/>
      <c r="F15" s="149"/>
      <c r="G15" s="149"/>
      <c r="H15" s="149"/>
      <c r="I15" s="149"/>
      <c r="J15" s="149"/>
      <c r="K15" s="149"/>
      <c r="W15" s="149"/>
    </row>
    <row r="16" spans="1:23" s="151" customFormat="1" ht="13.5" customHeight="1">
      <c r="A16" s="145" t="s">
        <v>161</v>
      </c>
      <c r="B16" s="146" t="s">
        <v>162</v>
      </c>
      <c r="C16" s="146"/>
      <c r="D16" s="147" t="s">
        <v>163</v>
      </c>
      <c r="E16" s="148" t="s">
        <v>160</v>
      </c>
      <c r="F16" s="149">
        <f>L16</f>
        <v>0</v>
      </c>
      <c r="G16" s="149"/>
      <c r="H16" s="149">
        <v>0</v>
      </c>
      <c r="I16" s="149"/>
      <c r="J16" s="149"/>
      <c r="K16" s="149"/>
      <c r="L16" s="150"/>
      <c r="N16" s="150">
        <f>L16-H16</f>
        <v>0</v>
      </c>
      <c r="P16" s="152" t="e">
        <f>N16/H16</f>
        <v>#DIV/0!</v>
      </c>
      <c r="W16" s="149"/>
    </row>
    <row r="17" spans="1:23" s="151" customFormat="1" ht="13.5" customHeight="1">
      <c r="A17" s="145"/>
      <c r="B17" s="146"/>
      <c r="C17" s="146"/>
      <c r="D17" s="147"/>
      <c r="E17" s="148"/>
      <c r="F17" s="149"/>
      <c r="G17" s="149"/>
      <c r="H17" s="149"/>
      <c r="I17" s="149"/>
      <c r="J17" s="149"/>
      <c r="K17" s="149"/>
      <c r="W17" s="149"/>
    </row>
    <row r="18" spans="1:23" s="151" customFormat="1" ht="13.5" customHeight="1">
      <c r="A18" s="145" t="s">
        <v>164</v>
      </c>
      <c r="B18" s="146" t="s">
        <v>165</v>
      </c>
      <c r="C18" s="146"/>
      <c r="D18" s="148">
        <v>10</v>
      </c>
      <c r="E18" s="148" t="s">
        <v>160</v>
      </c>
      <c r="F18" s="149">
        <f>F14-F16</f>
        <v>17795999200</v>
      </c>
      <c r="G18" s="149"/>
      <c r="H18" s="149">
        <f>H14-H16</f>
        <v>14634437058</v>
      </c>
      <c r="I18" s="149">
        <f>I14</f>
        <v>23120367113</v>
      </c>
      <c r="J18" s="149">
        <f>J14</f>
        <v>16744888317</v>
      </c>
      <c r="K18" s="149">
        <f>K14</f>
        <v>76386125098</v>
      </c>
      <c r="L18" s="153">
        <f>L14-L16</f>
        <v>62246550559</v>
      </c>
      <c r="N18" s="153">
        <f>N14-N16</f>
        <v>47612113501</v>
      </c>
      <c r="P18" s="152">
        <f>N18/H18</f>
        <v>3.2534297911358716</v>
      </c>
      <c r="W18" s="149">
        <f>W14</f>
        <v>62246550559</v>
      </c>
    </row>
    <row r="19" spans="1:23" s="151" customFormat="1" ht="13.5" customHeight="1">
      <c r="A19" s="145"/>
      <c r="B19" s="146"/>
      <c r="C19" s="146"/>
      <c r="D19" s="148"/>
      <c r="E19" s="148"/>
      <c r="F19" s="149"/>
      <c r="G19" s="149"/>
      <c r="H19" s="149"/>
      <c r="I19" s="149"/>
      <c r="J19" s="149"/>
      <c r="K19" s="149"/>
      <c r="W19" s="149"/>
    </row>
    <row r="20" spans="1:23" s="151" customFormat="1" ht="13.5" customHeight="1">
      <c r="A20" s="145" t="s">
        <v>166</v>
      </c>
      <c r="B20" s="146" t="s">
        <v>167</v>
      </c>
      <c r="C20" s="146"/>
      <c r="D20" s="148">
        <v>11</v>
      </c>
      <c r="E20" s="148" t="s">
        <v>168</v>
      </c>
      <c r="F20" s="149">
        <v>15010234736</v>
      </c>
      <c r="G20" s="149"/>
      <c r="H20" s="149">
        <v>12042782996</v>
      </c>
      <c r="I20" s="149">
        <v>19457628577</v>
      </c>
      <c r="J20" s="149">
        <v>13907542562</v>
      </c>
      <c r="K20" s="149">
        <f>43868764856+I20</f>
        <v>63326393433</v>
      </c>
      <c r="L20" s="150">
        <v>52339092807</v>
      </c>
      <c r="N20" s="150">
        <f>L20-H20</f>
        <v>40296309811</v>
      </c>
      <c r="P20" s="152">
        <f>N20/H20</f>
        <v>3.346096149402043</v>
      </c>
      <c r="W20" s="149">
        <v>52339092807</v>
      </c>
    </row>
    <row r="21" spans="1:23" s="151" customFormat="1" ht="13.5" customHeight="1">
      <c r="A21" s="145"/>
      <c r="B21" s="146"/>
      <c r="C21" s="146"/>
      <c r="D21" s="148"/>
      <c r="E21" s="148"/>
      <c r="F21" s="149"/>
      <c r="G21" s="149"/>
      <c r="H21" s="149"/>
      <c r="I21" s="149"/>
      <c r="J21" s="149"/>
      <c r="K21" s="149"/>
      <c r="W21" s="149"/>
    </row>
    <row r="22" spans="1:23" s="151" customFormat="1" ht="13.5" customHeight="1">
      <c r="A22" s="145" t="s">
        <v>169</v>
      </c>
      <c r="B22" s="146" t="s">
        <v>170</v>
      </c>
      <c r="C22" s="146"/>
      <c r="D22" s="148">
        <v>20</v>
      </c>
      <c r="E22" s="148"/>
      <c r="F22" s="149">
        <f>F18-F20</f>
        <v>2785764464</v>
      </c>
      <c r="G22" s="149"/>
      <c r="H22" s="149">
        <f>H18-H20</f>
        <v>2591654062</v>
      </c>
      <c r="I22" s="149">
        <f>I18-I20</f>
        <v>3662738536</v>
      </c>
      <c r="J22" s="149">
        <f>J18-J20</f>
        <v>2837345755</v>
      </c>
      <c r="K22" s="149">
        <f>K18-K20</f>
        <v>13059731665</v>
      </c>
      <c r="L22" s="153">
        <f>L18-L20</f>
        <v>9907457752</v>
      </c>
      <c r="N22" s="153">
        <f>N18-N20</f>
        <v>7315803690</v>
      </c>
      <c r="P22" s="152">
        <f>N22/H22</f>
        <v>2.8228318729986426</v>
      </c>
      <c r="W22" s="149">
        <f>W18-W20</f>
        <v>9907457752</v>
      </c>
    </row>
    <row r="23" spans="1:23" s="151" customFormat="1" ht="13.5" customHeight="1">
      <c r="A23" s="145"/>
      <c r="B23" s="146"/>
      <c r="C23" s="146"/>
      <c r="D23" s="148"/>
      <c r="E23" s="148"/>
      <c r="F23" s="149"/>
      <c r="G23" s="149"/>
      <c r="H23" s="149"/>
      <c r="I23" s="149"/>
      <c r="J23" s="149"/>
      <c r="K23" s="149"/>
      <c r="W23" s="149"/>
    </row>
    <row r="24" spans="1:23" s="151" customFormat="1" ht="13.5" customHeight="1">
      <c r="A24" s="145" t="s">
        <v>171</v>
      </c>
      <c r="B24" s="146" t="s">
        <v>172</v>
      </c>
      <c r="C24" s="146"/>
      <c r="D24" s="148">
        <v>21</v>
      </c>
      <c r="E24" s="148" t="s">
        <v>173</v>
      </c>
      <c r="F24" s="149">
        <v>41018885</v>
      </c>
      <c r="G24" s="149"/>
      <c r="H24" s="149">
        <v>124656989</v>
      </c>
      <c r="I24" s="149">
        <v>17416452</v>
      </c>
      <c r="J24" s="149">
        <v>45486122</v>
      </c>
      <c r="K24" s="149">
        <f>127824961+I24</f>
        <v>145241413</v>
      </c>
      <c r="L24" s="150">
        <v>378458611</v>
      </c>
      <c r="N24" s="150">
        <f>L24-H24</f>
        <v>253801622</v>
      </c>
      <c r="P24" s="152">
        <f>N24/H24</f>
        <v>2.0359999390006123</v>
      </c>
      <c r="W24" s="149">
        <v>378458611</v>
      </c>
    </row>
    <row r="25" spans="1:23" s="151" customFormat="1" ht="13.5" customHeight="1">
      <c r="A25" s="145"/>
      <c r="B25" s="146"/>
      <c r="C25" s="146"/>
      <c r="D25" s="148"/>
      <c r="E25" s="148"/>
      <c r="F25" s="149"/>
      <c r="G25" s="149"/>
      <c r="H25" s="149"/>
      <c r="I25" s="149"/>
      <c r="J25" s="149"/>
      <c r="K25" s="149"/>
      <c r="W25" s="149"/>
    </row>
    <row r="26" spans="1:23" s="151" customFormat="1" ht="13.5" customHeight="1">
      <c r="A26" s="145" t="s">
        <v>174</v>
      </c>
      <c r="B26" s="146" t="s">
        <v>175</v>
      </c>
      <c r="C26" s="146"/>
      <c r="D26" s="148">
        <v>22</v>
      </c>
      <c r="E26" s="148" t="s">
        <v>176</v>
      </c>
      <c r="F26" s="149">
        <v>301200</v>
      </c>
      <c r="G26" s="149"/>
      <c r="H26" s="149">
        <v>1309136</v>
      </c>
      <c r="I26" s="149">
        <f>237889+1018517</f>
        <v>1256406</v>
      </c>
      <c r="J26" s="149">
        <v>387881</v>
      </c>
      <c r="K26" s="149">
        <f>786550+I26</f>
        <v>2042956</v>
      </c>
      <c r="L26" s="150">
        <v>2506311</v>
      </c>
      <c r="N26" s="150">
        <f>L26-H26</f>
        <v>1197175</v>
      </c>
      <c r="P26" s="152">
        <f>N26/H26</f>
        <v>0.914477181897068</v>
      </c>
      <c r="W26" s="149">
        <v>2506311</v>
      </c>
    </row>
    <row r="27" spans="1:23" ht="13.5" customHeight="1">
      <c r="A27" s="154"/>
      <c r="B27" s="154" t="s">
        <v>177</v>
      </c>
      <c r="C27" s="154"/>
      <c r="D27" s="155">
        <v>23</v>
      </c>
      <c r="E27" s="155"/>
      <c r="F27" s="149">
        <f>L27</f>
        <v>0</v>
      </c>
      <c r="G27" s="156"/>
      <c r="H27" s="156">
        <v>0</v>
      </c>
      <c r="I27" s="156"/>
      <c r="J27" s="156"/>
      <c r="K27" s="149"/>
      <c r="L27" s="157"/>
      <c r="N27" s="157">
        <f>L27-H27</f>
        <v>0</v>
      </c>
      <c r="P27" s="159" t="e">
        <f>N27/H27</f>
        <v>#DIV/0!</v>
      </c>
      <c r="W27" s="149"/>
    </row>
    <row r="28" spans="1:23" ht="13.5" customHeight="1">
      <c r="A28" s="154"/>
      <c r="B28" s="154"/>
      <c r="C28" s="154"/>
      <c r="D28" s="155"/>
      <c r="E28" s="155"/>
      <c r="F28" s="156"/>
      <c r="G28" s="156"/>
      <c r="H28" s="156"/>
      <c r="I28" s="156"/>
      <c r="J28" s="156"/>
      <c r="K28" s="149"/>
      <c r="W28" s="149"/>
    </row>
    <row r="29" spans="1:23" s="151" customFormat="1" ht="13.5" customHeight="1">
      <c r="A29" s="145" t="s">
        <v>178</v>
      </c>
      <c r="B29" s="146" t="s">
        <v>179</v>
      </c>
      <c r="C29" s="146"/>
      <c r="D29" s="148">
        <v>24</v>
      </c>
      <c r="E29" s="148"/>
      <c r="F29" s="149">
        <f>L29</f>
        <v>0</v>
      </c>
      <c r="G29" s="149"/>
      <c r="H29" s="149">
        <v>0</v>
      </c>
      <c r="I29" s="149"/>
      <c r="J29" s="149"/>
      <c r="K29" s="149"/>
      <c r="L29" s="150"/>
      <c r="N29" s="150">
        <f>L29-H29</f>
        <v>0</v>
      </c>
      <c r="P29" s="152" t="e">
        <f>N29/H29</f>
        <v>#DIV/0!</v>
      </c>
      <c r="W29" s="149"/>
    </row>
    <row r="30" spans="1:23" s="151" customFormat="1" ht="13.5" customHeight="1">
      <c r="A30" s="145"/>
      <c r="B30" s="146"/>
      <c r="C30" s="146"/>
      <c r="D30" s="148"/>
      <c r="E30" s="148"/>
      <c r="F30" s="149"/>
      <c r="G30" s="149"/>
      <c r="H30" s="149"/>
      <c r="I30" s="149"/>
      <c r="J30" s="149"/>
      <c r="K30" s="149"/>
      <c r="W30" s="149"/>
    </row>
    <row r="31" spans="1:23" s="151" customFormat="1" ht="13.5" customHeight="1">
      <c r="A31" s="145" t="s">
        <v>180</v>
      </c>
      <c r="B31" s="146" t="s">
        <v>181</v>
      </c>
      <c r="C31" s="146"/>
      <c r="D31" s="148">
        <v>25</v>
      </c>
      <c r="E31" s="148" t="s">
        <v>182</v>
      </c>
      <c r="F31" s="149">
        <v>1988256359</v>
      </c>
      <c r="G31" s="149"/>
      <c r="H31" s="149">
        <v>1887999474</v>
      </c>
      <c r="I31" s="149">
        <v>2423263020</v>
      </c>
      <c r="J31" s="149">
        <f>644188745+1500000000+81179</f>
        <v>2144269924</v>
      </c>
      <c r="K31" s="149">
        <f>6179960504+I31</f>
        <v>8603223524</v>
      </c>
      <c r="L31" s="150">
        <v>8027232885</v>
      </c>
      <c r="N31" s="150">
        <f>L31-H31</f>
        <v>6139233411</v>
      </c>
      <c r="P31" s="152">
        <f>N31/H31</f>
        <v>3.251713517691372</v>
      </c>
      <c r="W31" s="149">
        <v>8027232885</v>
      </c>
    </row>
    <row r="32" spans="1:23" s="151" customFormat="1" ht="13.5" customHeight="1">
      <c r="A32" s="145"/>
      <c r="B32" s="146"/>
      <c r="C32" s="146"/>
      <c r="D32" s="148"/>
      <c r="E32" s="148"/>
      <c r="F32" s="149"/>
      <c r="G32" s="149"/>
      <c r="H32" s="149"/>
      <c r="I32" s="149"/>
      <c r="J32" s="149"/>
      <c r="K32" s="149"/>
      <c r="W32" s="149"/>
    </row>
    <row r="33" spans="1:23" s="151" customFormat="1" ht="13.5" customHeight="1">
      <c r="A33" s="145" t="s">
        <v>183</v>
      </c>
      <c r="B33" s="146" t="s">
        <v>184</v>
      </c>
      <c r="C33" s="146"/>
      <c r="D33" s="148">
        <v>30</v>
      </c>
      <c r="E33" s="148"/>
      <c r="F33" s="149">
        <f>F22+F24-F26-F29-F31</f>
        <v>838225790</v>
      </c>
      <c r="G33" s="149"/>
      <c r="H33" s="149">
        <f>H22+H24-H26-H29-H31</f>
        <v>827002441</v>
      </c>
      <c r="I33" s="149">
        <f>I22+I24-I26-I29-I31</f>
        <v>1255635562</v>
      </c>
      <c r="J33" s="149">
        <f>J22+(J24-J26)-(J27+J31)</f>
        <v>738174072</v>
      </c>
      <c r="K33" s="149">
        <f>K22+K24-K26-K29-K31</f>
        <v>4599706598</v>
      </c>
      <c r="L33" s="153">
        <f>L22+L24-L26-L29-L31</f>
        <v>2256177167</v>
      </c>
      <c r="N33" s="153">
        <f>N22+N24-N26-N29-N31</f>
        <v>1429174726</v>
      </c>
      <c r="P33" s="152">
        <f>N33/H33</f>
        <v>1.7281384614437916</v>
      </c>
      <c r="W33" s="149">
        <f>W22+W24-W26-W29-W31</f>
        <v>2256177167</v>
      </c>
    </row>
    <row r="34" spans="1:23" s="151" customFormat="1" ht="13.5" customHeight="1">
      <c r="A34" s="145"/>
      <c r="B34" s="146"/>
      <c r="C34" s="146"/>
      <c r="D34" s="148"/>
      <c r="E34" s="148"/>
      <c r="F34" s="149"/>
      <c r="G34" s="149"/>
      <c r="H34" s="149"/>
      <c r="I34" s="149"/>
      <c r="J34" s="149"/>
      <c r="K34" s="149"/>
      <c r="W34" s="149"/>
    </row>
    <row r="35" spans="1:23" s="151" customFormat="1" ht="13.5" customHeight="1">
      <c r="A35" s="145" t="s">
        <v>185</v>
      </c>
      <c r="B35" s="146" t="s">
        <v>186</v>
      </c>
      <c r="C35" s="146"/>
      <c r="D35" s="148">
        <v>31</v>
      </c>
      <c r="E35" s="148" t="s">
        <v>187</v>
      </c>
      <c r="F35" s="149">
        <v>101939195</v>
      </c>
      <c r="G35" s="149"/>
      <c r="H35" s="149">
        <v>412749737</v>
      </c>
      <c r="I35" s="149">
        <v>170483269</v>
      </c>
      <c r="J35" s="149">
        <v>30786683</v>
      </c>
      <c r="K35" s="149">
        <f>227493343+I35</f>
        <v>397976612</v>
      </c>
      <c r="L35" s="150">
        <v>756009620</v>
      </c>
      <c r="N35" s="150">
        <f>L35-H35</f>
        <v>343259883</v>
      </c>
      <c r="P35" s="152">
        <f>N35/H35</f>
        <v>0.8316416758855499</v>
      </c>
      <c r="W35" s="149">
        <v>756009620</v>
      </c>
    </row>
    <row r="36" spans="1:23" s="151" customFormat="1" ht="13.5" customHeight="1">
      <c r="A36" s="145"/>
      <c r="B36" s="146"/>
      <c r="C36" s="146"/>
      <c r="D36" s="148"/>
      <c r="E36" s="148"/>
      <c r="F36" s="149"/>
      <c r="G36" s="149"/>
      <c r="H36" s="149"/>
      <c r="I36" s="149"/>
      <c r="J36" s="149"/>
      <c r="K36" s="149"/>
      <c r="W36" s="149"/>
    </row>
    <row r="37" spans="1:23" s="151" customFormat="1" ht="13.5" customHeight="1">
      <c r="A37" s="145" t="s">
        <v>188</v>
      </c>
      <c r="B37" s="146" t="s">
        <v>189</v>
      </c>
      <c r="C37" s="146"/>
      <c r="D37" s="148">
        <v>32</v>
      </c>
      <c r="E37" s="148" t="s">
        <v>190</v>
      </c>
      <c r="F37" s="149"/>
      <c r="G37" s="149"/>
      <c r="H37" s="149"/>
      <c r="I37" s="149">
        <f>277853310</f>
        <v>277853310</v>
      </c>
      <c r="J37" s="149">
        <v>36011533</v>
      </c>
      <c r="K37" s="149">
        <f>23059539+I37</f>
        <v>300912849</v>
      </c>
      <c r="L37" s="150">
        <v>77268420</v>
      </c>
      <c r="N37" s="150">
        <f>L37-H37</f>
        <v>77268420</v>
      </c>
      <c r="P37" s="152" t="e">
        <f>N37/H37</f>
        <v>#DIV/0!</v>
      </c>
      <c r="W37" s="149">
        <v>77268420</v>
      </c>
    </row>
    <row r="38" spans="1:23" s="151" customFormat="1" ht="13.5" customHeight="1">
      <c r="A38" s="145"/>
      <c r="B38" s="146"/>
      <c r="C38" s="146"/>
      <c r="D38" s="148"/>
      <c r="E38" s="148"/>
      <c r="F38" s="149"/>
      <c r="G38" s="149"/>
      <c r="H38" s="149"/>
      <c r="I38" s="149"/>
      <c r="J38" s="149"/>
      <c r="K38" s="149"/>
      <c r="W38" s="149"/>
    </row>
    <row r="39" spans="1:23" s="151" customFormat="1" ht="13.5" customHeight="1">
      <c r="A39" s="145" t="s">
        <v>191</v>
      </c>
      <c r="B39" s="146" t="s">
        <v>192</v>
      </c>
      <c r="C39" s="146"/>
      <c r="D39" s="148">
        <v>40</v>
      </c>
      <c r="E39" s="148"/>
      <c r="F39" s="149">
        <f>F35-F37</f>
        <v>101939195</v>
      </c>
      <c r="G39" s="149"/>
      <c r="H39" s="149">
        <f>H35-H37</f>
        <v>412749737</v>
      </c>
      <c r="I39" s="149">
        <f>I35-I37+G39</f>
        <v>-107370041</v>
      </c>
      <c r="J39" s="149">
        <f>J35-J37</f>
        <v>-5224850</v>
      </c>
      <c r="K39" s="149">
        <f>K35-K37</f>
        <v>97063763</v>
      </c>
      <c r="L39" s="153">
        <f>L35-L37</f>
        <v>678741200</v>
      </c>
      <c r="N39" s="153">
        <f>N35-N37</f>
        <v>265991463</v>
      </c>
      <c r="P39" s="152">
        <f>N39/H39</f>
        <v>0.6444376317070797</v>
      </c>
      <c r="W39" s="149">
        <f>W35-W37</f>
        <v>678741200</v>
      </c>
    </row>
    <row r="40" spans="1:23" s="151" customFormat="1" ht="13.5" customHeight="1">
      <c r="A40" s="145"/>
      <c r="B40" s="146"/>
      <c r="C40" s="146"/>
      <c r="D40" s="148"/>
      <c r="E40" s="148"/>
      <c r="F40" s="149"/>
      <c r="G40" s="149"/>
      <c r="H40" s="149"/>
      <c r="I40" s="149"/>
      <c r="J40" s="149"/>
      <c r="K40" s="149"/>
      <c r="W40" s="149"/>
    </row>
    <row r="41" spans="1:23" s="151" customFormat="1" ht="13.5" customHeight="1">
      <c r="A41" s="145" t="s">
        <v>193</v>
      </c>
      <c r="B41" s="146" t="s">
        <v>194</v>
      </c>
      <c r="C41" s="146"/>
      <c r="D41" s="148">
        <v>50</v>
      </c>
      <c r="E41" s="148"/>
      <c r="F41" s="149">
        <f>F33+F39</f>
        <v>940164985</v>
      </c>
      <c r="G41" s="149"/>
      <c r="H41" s="149">
        <f>H33+H39</f>
        <v>1239752178</v>
      </c>
      <c r="I41" s="149">
        <f>I33+I39</f>
        <v>1148265521</v>
      </c>
      <c r="J41" s="149">
        <f>J33+J39</f>
        <v>732949222</v>
      </c>
      <c r="K41" s="149">
        <f>K33+K39</f>
        <v>4696770361</v>
      </c>
      <c r="L41" s="153">
        <f>L33+L39</f>
        <v>2934918367</v>
      </c>
      <c r="N41" s="150">
        <f>L41-H41</f>
        <v>1695166189</v>
      </c>
      <c r="P41" s="152">
        <f>N41/H41</f>
        <v>1.3673427795341206</v>
      </c>
      <c r="R41" s="160">
        <f>F41/F18*100</f>
        <v>5.283013189841006</v>
      </c>
      <c r="S41" s="160">
        <f>H41/H18*100</f>
        <v>8.471471591879801</v>
      </c>
      <c r="W41" s="149">
        <f>W33+W39</f>
        <v>2934918367</v>
      </c>
    </row>
    <row r="42" spans="1:23" s="151" customFormat="1" ht="13.5" customHeight="1">
      <c r="A42" s="145"/>
      <c r="B42" s="146"/>
      <c r="C42" s="146"/>
      <c r="D42" s="148"/>
      <c r="E42" s="148"/>
      <c r="F42" s="149"/>
      <c r="G42" s="149"/>
      <c r="H42" s="149"/>
      <c r="I42" s="149"/>
      <c r="J42" s="149"/>
      <c r="K42" s="149"/>
      <c r="R42" s="160">
        <f>F41/'[1]Tai san ngan han'!F81*100</f>
        <v>2.9961261670133728</v>
      </c>
      <c r="S42" s="160">
        <f>H41/'[1]Tai san ngan han'!G81*100</f>
        <v>4.50157203328257</v>
      </c>
      <c r="W42" s="149"/>
    </row>
    <row r="43" spans="1:23" s="151" customFormat="1" ht="13.5" customHeight="1">
      <c r="A43" s="145" t="s">
        <v>195</v>
      </c>
      <c r="B43" s="146" t="s">
        <v>196</v>
      </c>
      <c r="C43" s="146"/>
      <c r="D43" s="148">
        <v>51</v>
      </c>
      <c r="E43" s="148" t="s">
        <v>197</v>
      </c>
      <c r="F43" s="149">
        <f>F41*28%*50%</f>
        <v>131623097.9</v>
      </c>
      <c r="G43" s="149"/>
      <c r="H43" s="149">
        <v>173565305</v>
      </c>
      <c r="I43" s="149">
        <f>I41*0.28</f>
        <v>321514345.88000005</v>
      </c>
      <c r="J43" s="149">
        <f>J41*14%</f>
        <v>102612891.08000001</v>
      </c>
      <c r="K43" s="149">
        <f>993581355+I43</f>
        <v>1315095700.88</v>
      </c>
      <c r="L43" s="153">
        <v>410888571</v>
      </c>
      <c r="N43" s="150">
        <f>L43-H43</f>
        <v>237323266</v>
      </c>
      <c r="P43" s="152">
        <f>N43/H43</f>
        <v>1.3673427762535837</v>
      </c>
      <c r="W43" s="149">
        <f>W41*14%</f>
        <v>410888571.38000005</v>
      </c>
    </row>
    <row r="44" spans="1:23" s="151" customFormat="1" ht="13.5" customHeight="1">
      <c r="A44" s="145"/>
      <c r="B44" s="146"/>
      <c r="C44" s="146"/>
      <c r="D44" s="148"/>
      <c r="E44" s="148"/>
      <c r="F44" s="161"/>
      <c r="G44" s="149"/>
      <c r="H44" s="161"/>
      <c r="I44" s="149"/>
      <c r="J44" s="149"/>
      <c r="K44" s="149"/>
      <c r="W44" s="149"/>
    </row>
    <row r="45" spans="1:23" s="151" customFormat="1" ht="13.5" customHeight="1" thickBot="1">
      <c r="A45" s="145" t="s">
        <v>198</v>
      </c>
      <c r="B45" s="146" t="s">
        <v>199</v>
      </c>
      <c r="C45" s="146"/>
      <c r="D45" s="148">
        <v>60</v>
      </c>
      <c r="E45" s="148"/>
      <c r="F45" s="162">
        <f>F41-F43</f>
        <v>808541887.1</v>
      </c>
      <c r="G45" s="149"/>
      <c r="H45" s="162">
        <f>H41-H43</f>
        <v>1066186873</v>
      </c>
      <c r="I45" s="162">
        <f>I41-I43</f>
        <v>826751175.1199999</v>
      </c>
      <c r="J45" s="162">
        <f>J41-J43</f>
        <v>630336330.92</v>
      </c>
      <c r="K45" s="162">
        <f>K41-K43</f>
        <v>3381674660.12</v>
      </c>
      <c r="L45" s="163">
        <f>L41-L43</f>
        <v>2524029796</v>
      </c>
      <c r="N45" s="163">
        <f>N41-N43</f>
        <v>1457842923</v>
      </c>
      <c r="P45" s="164">
        <f>N45/H45</f>
        <v>1.3673427800681617</v>
      </c>
      <c r="R45" s="160">
        <f>F45/F18*100</f>
        <v>4.5433913432632655</v>
      </c>
      <c r="S45" s="160">
        <f>H45/H18*100</f>
        <v>7.285465568469972</v>
      </c>
      <c r="W45" s="162">
        <f>W41-W43</f>
        <v>2524029795.62</v>
      </c>
    </row>
    <row r="46" spans="1:19" s="151" customFormat="1" ht="13.5" customHeight="1" thickTop="1">
      <c r="A46" s="165"/>
      <c r="B46" s="165"/>
      <c r="C46" s="165"/>
      <c r="D46" s="165"/>
      <c r="E46" s="165"/>
      <c r="F46" s="153"/>
      <c r="G46" s="153"/>
      <c r="H46" s="153"/>
      <c r="I46" s="153"/>
      <c r="J46" s="153"/>
      <c r="R46" s="160">
        <f>F45/'[1]Tai san ngan han'!F81*100</f>
        <v>2.5766685036315007</v>
      </c>
      <c r="S46" s="160">
        <f>H45/'[1]Tai san ngan han'!G81*100</f>
        <v>3.871351948332528</v>
      </c>
    </row>
    <row r="47" spans="11:19" ht="13.5" customHeight="1">
      <c r="K47" s="157"/>
      <c r="R47" s="166">
        <f>F45/'[1]Tai san ngan han'!F112*100</f>
        <v>4.058721036209794</v>
      </c>
      <c r="S47" s="166">
        <f>H45/'[1]Tai san ngan han'!G112*100</f>
        <v>5.514828261777806</v>
      </c>
    </row>
    <row r="48" s="127" customFormat="1" ht="13.5" customHeight="1">
      <c r="I48" s="127" t="str">
        <f>'[1]Tai san ngan han'!F150</f>
        <v>TP. Hồ Chí Minh, ngày 16 tháng 01 năm 2007</v>
      </c>
    </row>
    <row r="49" s="127" customFormat="1" ht="13.5" customHeight="1"/>
    <row r="50" s="127" customFormat="1" ht="13.5" customHeight="1"/>
    <row r="51" s="127" customFormat="1" ht="13.5" customHeight="1"/>
    <row r="52" spans="8:10" s="127" customFormat="1" ht="13.5" customHeight="1">
      <c r="H52" s="157"/>
      <c r="I52" s="157"/>
      <c r="J52" s="157"/>
    </row>
    <row r="53" spans="6:14" s="127" customFormat="1" ht="13.5" customHeight="1">
      <c r="F53" s="166"/>
      <c r="N53" s="157"/>
    </row>
    <row r="54" spans="2:10" s="127" customFormat="1" ht="13.5" customHeight="1">
      <c r="B54" s="127" t="s">
        <v>200</v>
      </c>
      <c r="F54" s="127" t="s">
        <v>201</v>
      </c>
      <c r="J54" s="127" t="s">
        <v>201</v>
      </c>
    </row>
    <row r="55" spans="2:10" s="131" customFormat="1" ht="13.5" customHeight="1">
      <c r="B55" s="131" t="str">
        <f>'[1]Tai san ngan han'!B157</f>
        <v>Đào Thế Hưng</v>
      </c>
      <c r="F55" s="131" t="str">
        <f>'[1]Tai san ngan han'!F157</f>
        <v>Lưu Tiến Ái</v>
      </c>
      <c r="J55" s="167" t="s">
        <v>202</v>
      </c>
    </row>
    <row r="56" spans="1:10" s="131" customFormat="1" ht="13.5" customHeight="1">
      <c r="A56" s="168"/>
      <c r="B56" s="168" t="s">
        <v>203</v>
      </c>
      <c r="D56" s="168"/>
      <c r="E56" s="168"/>
      <c r="F56" s="131" t="str">
        <f>'[1]Tai san ngan han'!F158</f>
        <v>Giám đốc</v>
      </c>
      <c r="J56" s="167" t="s">
        <v>204</v>
      </c>
    </row>
    <row r="57" spans="1:6" ht="13.5" customHeight="1">
      <c r="A57" s="128"/>
      <c r="B57" s="128"/>
      <c r="C57" s="128"/>
      <c r="D57" s="128"/>
      <c r="E57" s="128"/>
      <c r="F57" s="168"/>
    </row>
  </sheetData>
  <mergeCells count="3">
    <mergeCell ref="A6:K6"/>
    <mergeCell ref="A8:K8"/>
    <mergeCell ref="B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50" sqref="A50:E50"/>
    </sheetView>
  </sheetViews>
  <sheetFormatPr defaultColWidth="9.140625" defaultRowHeight="12.75"/>
  <cols>
    <col min="1" max="1" width="6.8515625" style="170" customWidth="1"/>
    <col min="2" max="2" width="40.00390625" style="170" bestFit="1" customWidth="1"/>
    <col min="3" max="3" width="40.00390625" style="170" hidden="1" customWidth="1"/>
    <col min="4" max="4" width="24.00390625" style="170" customWidth="1"/>
    <col min="5" max="5" width="22.421875" style="170" customWidth="1"/>
    <col min="6" max="6" width="19.8515625" style="170" customWidth="1"/>
    <col min="7" max="16384" width="9.140625" style="170" customWidth="1"/>
  </cols>
  <sheetData>
    <row r="1" ht="15.75">
      <c r="A1" s="169" t="s">
        <v>205</v>
      </c>
    </row>
    <row r="2" ht="19.5" customHeight="1">
      <c r="A2" s="169" t="s">
        <v>206</v>
      </c>
    </row>
    <row r="3" ht="15" customHeight="1"/>
    <row r="4" ht="13.5" customHeight="1"/>
    <row r="5" spans="1:5" ht="15.75">
      <c r="A5" s="171" t="s">
        <v>207</v>
      </c>
      <c r="B5" s="171"/>
      <c r="C5" s="171"/>
      <c r="D5" s="171"/>
      <c r="E5" s="171"/>
    </row>
    <row r="6" spans="1:5" ht="15.75">
      <c r="A6" s="171" t="s">
        <v>208</v>
      </c>
      <c r="B6" s="171"/>
      <c r="C6" s="171"/>
      <c r="D6" s="171"/>
      <c r="E6" s="171"/>
    </row>
    <row r="7" spans="1:5" ht="15.75">
      <c r="A7" s="171" t="s">
        <v>209</v>
      </c>
      <c r="B7" s="171"/>
      <c r="C7" s="171"/>
      <c r="D7" s="171"/>
      <c r="E7" s="171"/>
    </row>
    <row r="8" spans="1:5" ht="15.75">
      <c r="A8" s="171" t="s">
        <v>210</v>
      </c>
      <c r="B8" s="171"/>
      <c r="C8" s="171"/>
      <c r="D8" s="171"/>
      <c r="E8" s="171"/>
    </row>
    <row r="9" spans="1:4" ht="15.75">
      <c r="A9" s="172" t="s">
        <v>211</v>
      </c>
      <c r="B9" s="172"/>
      <c r="C9" s="172"/>
      <c r="D9" s="172"/>
    </row>
    <row r="10" spans="1:5" ht="15.75">
      <c r="A10" s="173" t="s">
        <v>212</v>
      </c>
      <c r="B10" s="173" t="s">
        <v>213</v>
      </c>
      <c r="C10" s="173"/>
      <c r="D10" s="173" t="s">
        <v>214</v>
      </c>
      <c r="E10" s="173" t="s">
        <v>215</v>
      </c>
    </row>
    <row r="11" spans="1:5" ht="15.75">
      <c r="A11" s="174" t="s">
        <v>216</v>
      </c>
      <c r="B11" s="174" t="s">
        <v>217</v>
      </c>
      <c r="C11" s="174"/>
      <c r="D11" s="175">
        <f>SUM(D12:D16)</f>
        <v>14746754930</v>
      </c>
      <c r="E11" s="175">
        <f>SUM(E12:E16)</f>
        <v>18429471516</v>
      </c>
    </row>
    <row r="12" spans="1:5" ht="15.75">
      <c r="A12" s="176">
        <v>1</v>
      </c>
      <c r="B12" s="176" t="s">
        <v>218</v>
      </c>
      <c r="C12" s="176"/>
      <c r="D12" s="177">
        <v>3844746908</v>
      </c>
      <c r="E12" s="177">
        <v>4388650548</v>
      </c>
    </row>
    <row r="13" spans="1:5" ht="15.75">
      <c r="A13" s="176">
        <v>2</v>
      </c>
      <c r="B13" s="176" t="s">
        <v>219</v>
      </c>
      <c r="C13" s="176"/>
      <c r="D13" s="178"/>
      <c r="E13" s="178"/>
    </row>
    <row r="14" spans="1:5" ht="15.75">
      <c r="A14" s="176">
        <v>3</v>
      </c>
      <c r="B14" s="176" t="s">
        <v>220</v>
      </c>
      <c r="C14" s="176"/>
      <c r="D14" s="177">
        <v>10409673046</v>
      </c>
      <c r="E14" s="177">
        <v>13474812701</v>
      </c>
    </row>
    <row r="15" spans="1:5" ht="15.75">
      <c r="A15" s="176">
        <v>4</v>
      </c>
      <c r="B15" s="176" t="s">
        <v>221</v>
      </c>
      <c r="C15" s="176"/>
      <c r="D15" s="177">
        <v>61839493</v>
      </c>
      <c r="E15" s="177">
        <v>61839493</v>
      </c>
    </row>
    <row r="16" spans="1:5" ht="15.75">
      <c r="A16" s="176">
        <v>5</v>
      </c>
      <c r="B16" s="176" t="s">
        <v>222</v>
      </c>
      <c r="C16" s="176"/>
      <c r="D16" s="177">
        <v>430495483</v>
      </c>
      <c r="E16" s="177">
        <v>504168774</v>
      </c>
    </row>
    <row r="17" spans="1:5" ht="15.75">
      <c r="A17" s="179" t="s">
        <v>223</v>
      </c>
      <c r="B17" s="179" t="s">
        <v>224</v>
      </c>
      <c r="C17" s="179"/>
      <c r="D17" s="180">
        <f>D18+D19+D27+D28</f>
        <v>12793672477</v>
      </c>
      <c r="E17" s="180">
        <f>E18+E19+E27+E28</f>
        <v>12949880774</v>
      </c>
    </row>
    <row r="18" spans="1:5" ht="15.75">
      <c r="A18" s="181">
        <v>1</v>
      </c>
      <c r="B18" s="181" t="s">
        <v>225</v>
      </c>
      <c r="C18" s="181"/>
      <c r="D18" s="177">
        <v>6579000</v>
      </c>
      <c r="E18" s="182"/>
    </row>
    <row r="19" spans="1:5" ht="15.75">
      <c r="A19" s="176">
        <v>2</v>
      </c>
      <c r="B19" s="176" t="s">
        <v>226</v>
      </c>
      <c r="C19" s="176"/>
      <c r="D19" s="177">
        <f>D20+D25</f>
        <v>10268332494</v>
      </c>
      <c r="E19" s="177">
        <f>E20+E25</f>
        <v>11386303513</v>
      </c>
    </row>
    <row r="20" spans="1:5" ht="15.75">
      <c r="A20" s="176"/>
      <c r="B20" s="176" t="s">
        <v>227</v>
      </c>
      <c r="C20" s="176"/>
      <c r="D20" s="177">
        <f>D21+D22</f>
        <v>10268332494</v>
      </c>
      <c r="E20" s="177">
        <f>E21+E22</f>
        <v>11386303513</v>
      </c>
    </row>
    <row r="21" spans="1:5" ht="15.75">
      <c r="A21" s="176"/>
      <c r="B21" s="176" t="s">
        <v>228</v>
      </c>
      <c r="C21" s="176"/>
      <c r="D21" s="177">
        <v>15617931747</v>
      </c>
      <c r="E21" s="177">
        <v>17610900770</v>
      </c>
    </row>
    <row r="22" spans="1:5" ht="15.75">
      <c r="A22" s="176"/>
      <c r="B22" s="176" t="s">
        <v>229</v>
      </c>
      <c r="C22" s="176"/>
      <c r="D22" s="183">
        <v>-5349599253</v>
      </c>
      <c r="E22" s="183">
        <v>-6224597257</v>
      </c>
    </row>
    <row r="23" spans="1:5" ht="15.75">
      <c r="A23" s="176"/>
      <c r="B23" s="176" t="s">
        <v>230</v>
      </c>
      <c r="C23" s="176"/>
      <c r="D23" s="183"/>
      <c r="E23" s="183"/>
    </row>
    <row r="24" spans="1:5" ht="15.75">
      <c r="A24" s="176"/>
      <c r="B24" s="176" t="s">
        <v>231</v>
      </c>
      <c r="C24" s="176"/>
      <c r="D24" s="183"/>
      <c r="E24" s="183"/>
    </row>
    <row r="25" spans="1:5" ht="15.75">
      <c r="A25" s="176"/>
      <c r="B25" s="176" t="s">
        <v>232</v>
      </c>
      <c r="C25" s="176"/>
      <c r="D25" s="183"/>
      <c r="E25" s="183"/>
    </row>
    <row r="26" spans="1:5" ht="15.75">
      <c r="A26" s="176">
        <v>3</v>
      </c>
      <c r="B26" s="176" t="s">
        <v>233</v>
      </c>
      <c r="C26" s="176"/>
      <c r="D26" s="183"/>
      <c r="E26" s="183"/>
    </row>
    <row r="27" spans="1:5" ht="15.75">
      <c r="A27" s="176">
        <v>4</v>
      </c>
      <c r="B27" s="176" t="s">
        <v>234</v>
      </c>
      <c r="C27" s="176"/>
      <c r="D27" s="177">
        <v>2320000000</v>
      </c>
      <c r="E27" s="177">
        <v>1500000000</v>
      </c>
    </row>
    <row r="28" spans="1:5" ht="15.75">
      <c r="A28" s="184">
        <v>5</v>
      </c>
      <c r="B28" s="184" t="s">
        <v>235</v>
      </c>
      <c r="C28" s="184"/>
      <c r="D28" s="185">
        <v>198760983</v>
      </c>
      <c r="E28" s="185">
        <v>63577261</v>
      </c>
    </row>
    <row r="29" spans="1:5" ht="15.75">
      <c r="A29" s="173" t="s">
        <v>236</v>
      </c>
      <c r="B29" s="173" t="s">
        <v>237</v>
      </c>
      <c r="C29" s="173"/>
      <c r="D29" s="186">
        <f>D11+D17</f>
        <v>27540427407</v>
      </c>
      <c r="E29" s="186">
        <f>E11+E17</f>
        <v>31379352290</v>
      </c>
    </row>
    <row r="30" spans="1:5" ht="15.75">
      <c r="A30" s="179" t="s">
        <v>238</v>
      </c>
      <c r="B30" s="179" t="s">
        <v>239</v>
      </c>
      <c r="C30" s="179"/>
      <c r="D30" s="180">
        <f>D31+D32</f>
        <v>8164938620</v>
      </c>
      <c r="E30" s="180">
        <f>E31+E32</f>
        <v>11457372907</v>
      </c>
    </row>
    <row r="31" spans="1:5" ht="15.75">
      <c r="A31" s="176">
        <v>1</v>
      </c>
      <c r="B31" s="176" t="s">
        <v>240</v>
      </c>
      <c r="C31" s="176"/>
      <c r="D31" s="177">
        <v>8094438620</v>
      </c>
      <c r="E31" s="177">
        <v>11339872907</v>
      </c>
    </row>
    <row r="32" spans="1:5" ht="15.75">
      <c r="A32" s="176">
        <v>2</v>
      </c>
      <c r="B32" s="176" t="s">
        <v>241</v>
      </c>
      <c r="C32" s="176"/>
      <c r="D32" s="177">
        <v>70500000</v>
      </c>
      <c r="E32" s="177">
        <v>117500000</v>
      </c>
    </row>
    <row r="33" spans="1:5" ht="15.75">
      <c r="A33" s="179" t="s">
        <v>242</v>
      </c>
      <c r="B33" s="179" t="s">
        <v>243</v>
      </c>
      <c r="C33" s="179"/>
      <c r="D33" s="180">
        <f>D34+D43</f>
        <v>19375488787</v>
      </c>
      <c r="E33" s="180">
        <f>E34+E43</f>
        <v>19921979383</v>
      </c>
    </row>
    <row r="34" spans="1:5" ht="15.75">
      <c r="A34" s="176">
        <v>1</v>
      </c>
      <c r="B34" s="176" t="s">
        <v>244</v>
      </c>
      <c r="C34" s="176"/>
      <c r="D34" s="177">
        <f>SUM(D35:D41)</f>
        <v>19333092934</v>
      </c>
      <c r="E34" s="177">
        <f>SUM(E35:E41)</f>
        <v>19921100265</v>
      </c>
    </row>
    <row r="35" spans="1:5" ht="15.75">
      <c r="A35" s="176"/>
      <c r="B35" s="187" t="s">
        <v>245</v>
      </c>
      <c r="C35" s="187"/>
      <c r="D35" s="177">
        <v>14000000000</v>
      </c>
      <c r="E35" s="177">
        <v>14000000000</v>
      </c>
    </row>
    <row r="36" spans="1:5" ht="15.75">
      <c r="A36" s="176"/>
      <c r="B36" s="187" t="s">
        <v>246</v>
      </c>
      <c r="C36" s="187"/>
      <c r="D36" s="177"/>
      <c r="E36" s="177"/>
    </row>
    <row r="37" spans="1:5" ht="15.75">
      <c r="A37" s="176"/>
      <c r="B37" s="187" t="s">
        <v>247</v>
      </c>
      <c r="C37" s="187"/>
      <c r="D37" s="177"/>
      <c r="E37" s="177"/>
    </row>
    <row r="38" spans="1:5" ht="15.75">
      <c r="A38" s="176"/>
      <c r="B38" s="187" t="s">
        <v>248</v>
      </c>
      <c r="C38" s="187"/>
      <c r="D38" s="177"/>
      <c r="E38" s="177"/>
    </row>
    <row r="39" spans="1:5" ht="15.75">
      <c r="A39" s="176"/>
      <c r="B39" s="187" t="s">
        <v>249</v>
      </c>
      <c r="C39" s="187"/>
      <c r="D39" s="177"/>
      <c r="E39" s="177"/>
    </row>
    <row r="40" spans="1:5" ht="15.75">
      <c r="A40" s="176"/>
      <c r="B40" s="187" t="s">
        <v>250</v>
      </c>
      <c r="C40" s="187"/>
      <c r="D40" s="177">
        <f>2390732504+372226585</f>
        <v>2762959089</v>
      </c>
      <c r="E40" s="177">
        <f>2664732504+32226585</f>
        <v>2696959089</v>
      </c>
    </row>
    <row r="41" spans="1:5" ht="15.75">
      <c r="A41" s="176"/>
      <c r="B41" s="187" t="s">
        <v>251</v>
      </c>
      <c r="C41" s="187"/>
      <c r="D41" s="177">
        <v>2570133845</v>
      </c>
      <c r="E41" s="177">
        <v>3224141176</v>
      </c>
    </row>
    <row r="42" spans="1:5" ht="15.75">
      <c r="A42" s="176"/>
      <c r="B42" s="187" t="s">
        <v>252</v>
      </c>
      <c r="C42" s="187"/>
      <c r="D42" s="177"/>
      <c r="E42" s="177"/>
    </row>
    <row r="43" spans="1:5" ht="15.75">
      <c r="A43" s="176">
        <v>2</v>
      </c>
      <c r="B43" s="187" t="s">
        <v>253</v>
      </c>
      <c r="C43" s="187"/>
      <c r="D43" s="177">
        <f>D44</f>
        <v>42395853</v>
      </c>
      <c r="E43" s="177">
        <f>E44</f>
        <v>879118</v>
      </c>
    </row>
    <row r="44" spans="1:5" ht="15.75">
      <c r="A44" s="176"/>
      <c r="B44" s="187" t="s">
        <v>254</v>
      </c>
      <c r="C44" s="187"/>
      <c r="D44" s="177">
        <v>42395853</v>
      </c>
      <c r="E44" s="177">
        <v>879118</v>
      </c>
    </row>
    <row r="45" spans="1:5" ht="15.75">
      <c r="A45" s="176"/>
      <c r="B45" s="187" t="s">
        <v>255</v>
      </c>
      <c r="C45" s="187"/>
      <c r="D45" s="177"/>
      <c r="E45" s="177"/>
    </row>
    <row r="46" spans="1:5" ht="15.75">
      <c r="A46" s="176"/>
      <c r="B46" s="187" t="s">
        <v>256</v>
      </c>
      <c r="C46" s="187"/>
      <c r="D46" s="177"/>
      <c r="E46" s="177"/>
    </row>
    <row r="47" spans="1:5" ht="15.75">
      <c r="A47" s="173" t="s">
        <v>257</v>
      </c>
      <c r="B47" s="173" t="s">
        <v>258</v>
      </c>
      <c r="C47" s="173"/>
      <c r="D47" s="186">
        <f>D30+D33</f>
        <v>27540427407</v>
      </c>
      <c r="E47" s="186">
        <f>E30+E33</f>
        <v>31379352290</v>
      </c>
    </row>
    <row r="48" spans="1:5" ht="15.75">
      <c r="A48" s="188"/>
      <c r="B48" s="188"/>
      <c r="C48" s="188"/>
      <c r="D48" s="189"/>
      <c r="E48" s="189"/>
    </row>
    <row r="50" spans="1:5" ht="15.75">
      <c r="A50" s="247" t="s">
        <v>344</v>
      </c>
      <c r="B50" s="247"/>
      <c r="C50" s="247"/>
      <c r="D50" s="247"/>
      <c r="E50" s="247"/>
    </row>
    <row r="51" spans="1:5" ht="15.75">
      <c r="A51" s="190" t="s">
        <v>259</v>
      </c>
      <c r="B51" s="190"/>
      <c r="C51" s="190"/>
      <c r="D51" s="190"/>
      <c r="E51" s="190"/>
    </row>
    <row r="52" spans="1:5" ht="15.75">
      <c r="A52" s="173" t="s">
        <v>212</v>
      </c>
      <c r="B52" s="173" t="s">
        <v>260</v>
      </c>
      <c r="C52" s="173"/>
      <c r="D52" s="173" t="s">
        <v>261</v>
      </c>
      <c r="E52" s="173" t="s">
        <v>262</v>
      </c>
    </row>
    <row r="53" spans="1:5" ht="15.75">
      <c r="A53" s="191">
        <v>1</v>
      </c>
      <c r="B53" s="192" t="s">
        <v>263</v>
      </c>
      <c r="C53" s="193">
        <v>17795999200</v>
      </c>
      <c r="D53" s="193">
        <v>23120367113</v>
      </c>
      <c r="E53" s="193">
        <v>76386125098</v>
      </c>
    </row>
    <row r="54" spans="1:5" ht="15.75">
      <c r="A54" s="194">
        <v>2</v>
      </c>
      <c r="B54" s="176" t="s">
        <v>264</v>
      </c>
      <c r="C54" s="177"/>
      <c r="D54" s="177"/>
      <c r="E54" s="177"/>
    </row>
    <row r="55" spans="1:5" ht="15.75">
      <c r="A55" s="194">
        <v>3</v>
      </c>
      <c r="B55" s="176" t="s">
        <v>265</v>
      </c>
      <c r="C55" s="177">
        <f>C53-C54</f>
        <v>17795999200</v>
      </c>
      <c r="D55" s="177">
        <f>D53</f>
        <v>23120367113</v>
      </c>
      <c r="E55" s="177">
        <f>E53-E54</f>
        <v>76386125098</v>
      </c>
    </row>
    <row r="56" spans="1:5" ht="15.75">
      <c r="A56" s="194">
        <v>4</v>
      </c>
      <c r="B56" s="176" t="s">
        <v>266</v>
      </c>
      <c r="C56" s="177">
        <v>15010234736</v>
      </c>
      <c r="D56" s="177">
        <v>19457628577</v>
      </c>
      <c r="E56" s="177">
        <v>63326393433</v>
      </c>
    </row>
    <row r="57" spans="1:5" ht="15.75">
      <c r="A57" s="194">
        <v>5</v>
      </c>
      <c r="B57" s="176" t="s">
        <v>267</v>
      </c>
      <c r="C57" s="177">
        <f>C55-C56</f>
        <v>2785764464</v>
      </c>
      <c r="D57" s="177">
        <f>D55-D56</f>
        <v>3662738536</v>
      </c>
      <c r="E57" s="177">
        <f>E55-E56</f>
        <v>13059731665</v>
      </c>
    </row>
    <row r="58" spans="1:5" ht="15.75">
      <c r="A58" s="194">
        <v>6</v>
      </c>
      <c r="B58" s="176" t="s">
        <v>268</v>
      </c>
      <c r="C58" s="177">
        <v>41018885</v>
      </c>
      <c r="D58" s="177">
        <v>17416452</v>
      </c>
      <c r="E58" s="177">
        <v>145241413</v>
      </c>
    </row>
    <row r="59" spans="1:5" ht="15.75">
      <c r="A59" s="194">
        <v>7</v>
      </c>
      <c r="B59" s="176" t="s">
        <v>269</v>
      </c>
      <c r="C59" s="177">
        <v>301200</v>
      </c>
      <c r="D59" s="177">
        <v>1256406</v>
      </c>
      <c r="E59" s="177">
        <v>2042956</v>
      </c>
    </row>
    <row r="60" spans="1:5" ht="15.75">
      <c r="A60" s="194">
        <v>8</v>
      </c>
      <c r="B60" s="176" t="s">
        <v>270</v>
      </c>
      <c r="C60" s="177"/>
      <c r="D60" s="177"/>
      <c r="E60" s="177"/>
    </row>
    <row r="61" spans="1:5" ht="15.75">
      <c r="A61" s="194">
        <v>9</v>
      </c>
      <c r="B61" s="176" t="s">
        <v>271</v>
      </c>
      <c r="C61" s="177">
        <v>1988256359</v>
      </c>
      <c r="D61" s="177">
        <v>2423263020</v>
      </c>
      <c r="E61" s="177">
        <v>8603223524</v>
      </c>
    </row>
    <row r="62" spans="1:5" ht="15.75">
      <c r="A62" s="194">
        <v>10</v>
      </c>
      <c r="B62" s="176" t="s">
        <v>272</v>
      </c>
      <c r="C62" s="177">
        <f>C57-C59-C60-C61+C58</f>
        <v>838225790</v>
      </c>
      <c r="D62" s="177">
        <v>1255635562</v>
      </c>
      <c r="E62" s="177">
        <f>E57-E59-E60-E61+E58</f>
        <v>4599706598</v>
      </c>
    </row>
    <row r="63" spans="1:5" ht="15.75">
      <c r="A63" s="194">
        <v>11</v>
      </c>
      <c r="B63" s="176" t="s">
        <v>273</v>
      </c>
      <c r="C63" s="177">
        <v>101939195</v>
      </c>
      <c r="D63" s="177">
        <v>170483269</v>
      </c>
      <c r="E63" s="177">
        <v>397976612</v>
      </c>
    </row>
    <row r="64" spans="1:5" ht="15.75">
      <c r="A64" s="194">
        <v>12</v>
      </c>
      <c r="B64" s="176" t="s">
        <v>274</v>
      </c>
      <c r="C64" s="177"/>
      <c r="D64" s="177">
        <v>277853310</v>
      </c>
      <c r="E64" s="177">
        <f>C64+23059539+D64</f>
        <v>300912849</v>
      </c>
    </row>
    <row r="65" spans="1:5" ht="15.75">
      <c r="A65" s="194">
        <v>13</v>
      </c>
      <c r="B65" s="176" t="s">
        <v>275</v>
      </c>
      <c r="C65" s="177">
        <f>C63-C64</f>
        <v>101939195</v>
      </c>
      <c r="D65" s="177">
        <f>D63-D64</f>
        <v>-107370041</v>
      </c>
      <c r="E65" s="177">
        <f>E63-E64</f>
        <v>97063763</v>
      </c>
    </row>
    <row r="66" spans="1:5" ht="15.75">
      <c r="A66" s="194">
        <v>14</v>
      </c>
      <c r="B66" s="176" t="s">
        <v>276</v>
      </c>
      <c r="C66" s="177">
        <f>C62+C65</f>
        <v>940164985</v>
      </c>
      <c r="D66" s="177">
        <f>D62+D65</f>
        <v>1148265521</v>
      </c>
      <c r="E66" s="177">
        <f>E62+E65</f>
        <v>4696770361</v>
      </c>
    </row>
    <row r="67" spans="1:5" ht="15.75">
      <c r="A67" s="194">
        <v>15</v>
      </c>
      <c r="B67" s="176" t="s">
        <v>277</v>
      </c>
      <c r="C67" s="177">
        <f>C66*14%</f>
        <v>131623097.9</v>
      </c>
      <c r="D67" s="177">
        <f>D66*28%</f>
        <v>321514345.88000005</v>
      </c>
      <c r="E67" s="177">
        <f>E66*28%</f>
        <v>1315095701.0800002</v>
      </c>
    </row>
    <row r="68" spans="1:5" ht="15.75">
      <c r="A68" s="194">
        <v>16</v>
      </c>
      <c r="B68" s="176" t="s">
        <v>278</v>
      </c>
      <c r="C68" s="177">
        <f>C66-C67</f>
        <v>808541887.1</v>
      </c>
      <c r="D68" s="177">
        <f>D66-D67</f>
        <v>826751175.1199999</v>
      </c>
      <c r="E68" s="177">
        <f>E66-E67</f>
        <v>3381674659.92</v>
      </c>
    </row>
    <row r="69" spans="1:5" ht="15.75">
      <c r="A69" s="194">
        <v>17</v>
      </c>
      <c r="B69" s="176" t="s">
        <v>279</v>
      </c>
      <c r="C69" s="177"/>
      <c r="D69" s="177">
        <f>D68/1400000</f>
        <v>590.5365536571428</v>
      </c>
      <c r="E69" s="177">
        <f>E68/1400000</f>
        <v>2415.481899942857</v>
      </c>
    </row>
    <row r="70" spans="1:5" ht="15.75">
      <c r="A70" s="194">
        <v>18</v>
      </c>
      <c r="B70" s="176" t="s">
        <v>280</v>
      </c>
      <c r="C70" s="177"/>
      <c r="D70" s="195"/>
      <c r="E70" s="196">
        <v>700</v>
      </c>
    </row>
    <row r="71" spans="1:5" ht="15.75">
      <c r="A71" s="197"/>
      <c r="B71" s="197"/>
      <c r="C71" s="177"/>
      <c r="D71" s="198"/>
      <c r="E71" s="198"/>
    </row>
    <row r="74" spans="4:5" ht="15.75">
      <c r="D74" s="199" t="s">
        <v>281</v>
      </c>
      <c r="E74" s="199"/>
    </row>
    <row r="75" spans="4:5" ht="15.75">
      <c r="D75" s="199" t="s">
        <v>138</v>
      </c>
      <c r="E75" s="199"/>
    </row>
  </sheetData>
  <mergeCells count="8">
    <mergeCell ref="A50:E50"/>
    <mergeCell ref="A51:E51"/>
    <mergeCell ref="D74:E74"/>
    <mergeCell ref="D75:E75"/>
    <mergeCell ref="A5:E5"/>
    <mergeCell ref="A6:E6"/>
    <mergeCell ref="A7:E7"/>
    <mergeCell ref="A8:E8"/>
  </mergeCells>
  <printOptions/>
  <pageMargins left="0.75" right="0.27" top="1" bottom="1" header="0.5" footer="0.5"/>
  <pageSetup horizontalDpi="600" verticalDpi="600" orientation="portrait" paperSize="9" r:id="rId4"/>
  <drawing r:id="rId3"/>
  <legacyDrawing r:id="rId2"/>
  <oleObjects>
    <oleObject progId="Word.Picture.8" shapeId="1091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F20" sqref="F20"/>
    </sheetView>
  </sheetViews>
  <sheetFormatPr defaultColWidth="9.140625" defaultRowHeight="13.5" customHeight="1"/>
  <cols>
    <col min="1" max="1" width="3.7109375" style="158" customWidth="1"/>
    <col min="2" max="2" width="27.57421875" style="158" customWidth="1"/>
    <col min="3" max="3" width="11.421875" style="158" customWidth="1"/>
    <col min="4" max="4" width="5.140625" style="158" customWidth="1"/>
    <col min="5" max="5" width="7.57421875" style="158" customWidth="1"/>
    <col min="6" max="6" width="14.57421875" style="158" customWidth="1"/>
    <col min="7" max="7" width="2.28125" style="233" hidden="1" customWidth="1"/>
    <col min="8" max="8" width="4.140625" style="157" customWidth="1"/>
    <col min="9" max="9" width="16.57421875" style="157" customWidth="1"/>
    <col min="10" max="10" width="12.00390625" style="158" bestFit="1" customWidth="1"/>
    <col min="11" max="16384" width="9.140625" style="158" customWidth="1"/>
  </cols>
  <sheetData>
    <row r="1" spans="1:7" s="126" customFormat="1" ht="15.75" customHeight="1">
      <c r="A1" s="126" t="str">
        <f>'[2]Tai san ngan han'!A1</f>
        <v>CÔNG TY CỔ PHẦN HÀNG HẢI SÀI GÒN</v>
      </c>
      <c r="G1" s="200"/>
    </row>
    <row r="2" spans="1:7" s="127" customFormat="1" ht="13.5" customHeight="1">
      <c r="A2" s="127" t="str">
        <f>'[2]Tai san ngan han'!A2</f>
        <v>Địa chỉ: 422 Nguyễn Tất Thành, Phường 18, Quận 4, TP. Hồ Chí Minh</v>
      </c>
      <c r="G2" s="201"/>
    </row>
    <row r="3" spans="1:7" s="127" customFormat="1" ht="13.5" customHeight="1">
      <c r="A3" s="128" t="s">
        <v>4</v>
      </c>
      <c r="G3" s="201"/>
    </row>
    <row r="4" spans="1:10" s="127" customFormat="1" ht="13.5" customHeight="1" thickBot="1">
      <c r="A4" s="129" t="s">
        <v>282</v>
      </c>
      <c r="B4" s="129"/>
      <c r="C4" s="129"/>
      <c r="D4" s="129"/>
      <c r="E4" s="129"/>
      <c r="F4" s="129"/>
      <c r="G4" s="202"/>
      <c r="H4" s="129"/>
      <c r="I4" s="129"/>
      <c r="J4" s="203"/>
    </row>
    <row r="5" spans="1:7" s="127" customFormat="1" ht="13.5" customHeight="1">
      <c r="A5" s="131"/>
      <c r="G5" s="201"/>
    </row>
    <row r="6" spans="1:9" s="133" customFormat="1" ht="19.5" customHeight="1">
      <c r="A6" s="204" t="s">
        <v>283</v>
      </c>
      <c r="B6" s="205"/>
      <c r="C6" s="205"/>
      <c r="D6" s="205"/>
      <c r="E6" s="205"/>
      <c r="F6" s="205"/>
      <c r="G6" s="206"/>
      <c r="H6" s="205"/>
      <c r="I6" s="205"/>
    </row>
    <row r="7" spans="1:9" s="208" customFormat="1" ht="15.75" customHeight="1">
      <c r="A7" s="136" t="s">
        <v>284</v>
      </c>
      <c r="B7" s="136"/>
      <c r="C7" s="136"/>
      <c r="D7" s="136"/>
      <c r="E7" s="136"/>
      <c r="F7" s="136"/>
      <c r="G7" s="207"/>
      <c r="H7" s="136"/>
      <c r="I7" s="136"/>
    </row>
    <row r="8" spans="1:9" s="135" customFormat="1" ht="15">
      <c r="A8" s="136" t="s">
        <v>7</v>
      </c>
      <c r="B8" s="137"/>
      <c r="C8" s="136"/>
      <c r="D8" s="136"/>
      <c r="E8" s="136"/>
      <c r="F8" s="136"/>
      <c r="G8" s="136"/>
      <c r="H8" s="136"/>
      <c r="I8" s="137"/>
    </row>
    <row r="9" spans="1:9" s="135" customFormat="1" ht="15">
      <c r="A9" s="136"/>
      <c r="B9" s="137"/>
      <c r="C9" s="136"/>
      <c r="D9" s="136"/>
      <c r="E9" s="136"/>
      <c r="F9" s="136"/>
      <c r="G9" s="136"/>
      <c r="H9" s="136"/>
      <c r="I9" s="137"/>
    </row>
    <row r="10" spans="7:9" s="127" customFormat="1" ht="13.5" customHeight="1">
      <c r="G10" s="201"/>
      <c r="I10" s="127" t="str">
        <f>'[2]Tai san ngan han'!G9</f>
        <v>Đơn vị tính: VND</v>
      </c>
    </row>
    <row r="11" s="127" customFormat="1" ht="13.5" customHeight="1">
      <c r="G11" s="201"/>
    </row>
    <row r="12" spans="1:9" s="127" customFormat="1" ht="28.5" customHeight="1">
      <c r="A12" s="139" t="s">
        <v>140</v>
      </c>
      <c r="B12" s="139"/>
      <c r="C12" s="139"/>
      <c r="D12" s="140" t="s">
        <v>141</v>
      </c>
      <c r="E12" s="140" t="s">
        <v>142</v>
      </c>
      <c r="F12" s="209" t="s">
        <v>285</v>
      </c>
      <c r="G12" s="210"/>
      <c r="H12" s="210"/>
      <c r="I12" s="210"/>
    </row>
    <row r="13" spans="1:9" ht="13.5" customHeight="1">
      <c r="A13" s="165"/>
      <c r="B13" s="165"/>
      <c r="C13" s="165"/>
      <c r="D13" s="211"/>
      <c r="E13" s="211"/>
      <c r="F13" s="212" t="s">
        <v>286</v>
      </c>
      <c r="G13" s="213"/>
      <c r="H13" s="203"/>
      <c r="I13" s="141" t="s">
        <v>287</v>
      </c>
    </row>
    <row r="14" spans="1:9" s="151" customFormat="1" ht="13.5" customHeight="1">
      <c r="A14" s="165" t="s">
        <v>288</v>
      </c>
      <c r="B14" s="165" t="s">
        <v>289</v>
      </c>
      <c r="C14" s="165"/>
      <c r="D14" s="214"/>
      <c r="E14" s="214"/>
      <c r="F14" s="214"/>
      <c r="G14" s="215"/>
      <c r="H14" s="153"/>
      <c r="I14" s="153"/>
    </row>
    <row r="15" spans="1:9" s="223" customFormat="1" ht="13.5" customHeight="1">
      <c r="A15" s="216" t="s">
        <v>157</v>
      </c>
      <c r="B15" s="217" t="s">
        <v>290</v>
      </c>
      <c r="C15" s="217"/>
      <c r="D15" s="218" t="s">
        <v>159</v>
      </c>
      <c r="E15" s="219"/>
      <c r="F15" s="220">
        <f>'[2]Ket qua kinh doanh'!K40</f>
        <v>4696770361</v>
      </c>
      <c r="G15" s="221">
        <v>2934918367</v>
      </c>
      <c r="H15" s="222"/>
      <c r="I15" s="222">
        <v>2934918367</v>
      </c>
    </row>
    <row r="16" spans="1:9" s="223" customFormat="1" ht="13.5" customHeight="1">
      <c r="A16" s="216" t="s">
        <v>161</v>
      </c>
      <c r="B16" s="217" t="s">
        <v>291</v>
      </c>
      <c r="C16" s="217"/>
      <c r="D16" s="219"/>
      <c r="E16" s="219"/>
      <c r="F16" s="220">
        <f>SUM(F17)</f>
        <v>1306663464</v>
      </c>
      <c r="G16" s="221"/>
      <c r="H16" s="222"/>
      <c r="I16" s="222">
        <f>SUM(I17:I18)</f>
        <v>1292055569</v>
      </c>
    </row>
    <row r="17" spans="1:10" ht="13.5" customHeight="1">
      <c r="A17" s="224" t="s">
        <v>292</v>
      </c>
      <c r="B17" s="224" t="s">
        <v>293</v>
      </c>
      <c r="C17" s="224"/>
      <c r="D17" s="225" t="s">
        <v>294</v>
      </c>
      <c r="E17" s="211"/>
      <c r="F17" s="226">
        <v>1306663464</v>
      </c>
      <c r="G17" s="213">
        <v>1514655569</v>
      </c>
      <c r="H17" s="203"/>
      <c r="I17" s="203">
        <v>1514655569</v>
      </c>
      <c r="J17" s="157"/>
    </row>
    <row r="18" spans="1:9" ht="13.5" customHeight="1">
      <c r="A18" s="224" t="s">
        <v>292</v>
      </c>
      <c r="B18" s="224" t="s">
        <v>295</v>
      </c>
      <c r="C18" s="224"/>
      <c r="D18" s="225" t="s">
        <v>163</v>
      </c>
      <c r="E18" s="211"/>
      <c r="F18" s="227"/>
      <c r="G18" s="213">
        <v>-222600000</v>
      </c>
      <c r="H18" s="203"/>
      <c r="I18" s="203">
        <v>-222600000</v>
      </c>
    </row>
    <row r="19" spans="1:9" ht="13.5" customHeight="1">
      <c r="A19" s="224" t="s">
        <v>292</v>
      </c>
      <c r="B19" s="224" t="s">
        <v>296</v>
      </c>
      <c r="C19" s="224"/>
      <c r="D19" s="225" t="s">
        <v>297</v>
      </c>
      <c r="E19" s="211"/>
      <c r="F19" s="203"/>
      <c r="G19" s="213"/>
      <c r="H19" s="203"/>
      <c r="I19" s="203"/>
    </row>
    <row r="20" spans="1:9" ht="13.5" customHeight="1">
      <c r="A20" s="224" t="s">
        <v>292</v>
      </c>
      <c r="B20" s="224" t="s">
        <v>298</v>
      </c>
      <c r="C20" s="224"/>
      <c r="D20" s="225" t="s">
        <v>299</v>
      </c>
      <c r="E20" s="211"/>
      <c r="F20" s="227"/>
      <c r="G20" s="213"/>
      <c r="H20" s="203"/>
      <c r="I20" s="203"/>
    </row>
    <row r="21" spans="1:9" ht="13.5" customHeight="1">
      <c r="A21" s="224" t="s">
        <v>292</v>
      </c>
      <c r="B21" s="224" t="s">
        <v>300</v>
      </c>
      <c r="C21" s="224"/>
      <c r="D21" s="225" t="s">
        <v>301</v>
      </c>
      <c r="E21" s="211"/>
      <c r="F21" s="211"/>
      <c r="G21" s="213"/>
      <c r="H21" s="203"/>
      <c r="I21" s="203"/>
    </row>
    <row r="22" spans="1:9" s="223" customFormat="1" ht="13.5" customHeight="1">
      <c r="A22" s="216" t="s">
        <v>164</v>
      </c>
      <c r="B22" s="217" t="s">
        <v>302</v>
      </c>
      <c r="C22" s="217"/>
      <c r="D22" s="218"/>
      <c r="E22" s="219"/>
      <c r="F22" s="219"/>
      <c r="G22" s="221"/>
      <c r="H22" s="222"/>
      <c r="I22" s="222"/>
    </row>
    <row r="23" spans="1:9" s="223" customFormat="1" ht="13.5" customHeight="1">
      <c r="A23" s="216"/>
      <c r="B23" s="217" t="s">
        <v>303</v>
      </c>
      <c r="C23" s="217"/>
      <c r="D23" s="218" t="s">
        <v>304</v>
      </c>
      <c r="E23" s="219"/>
      <c r="F23" s="221">
        <f>SUM(F24:F31)</f>
        <v>-1572557353</v>
      </c>
      <c r="G23" s="221">
        <f>SUM(G15:G22)</f>
        <v>4226973936</v>
      </c>
      <c r="H23" s="222"/>
      <c r="I23" s="222">
        <f>SUM(I24:I31)</f>
        <v>-3785845132</v>
      </c>
    </row>
    <row r="24" spans="1:9" ht="13.5" customHeight="1">
      <c r="A24" s="224" t="s">
        <v>292</v>
      </c>
      <c r="B24" s="224" t="s">
        <v>305</v>
      </c>
      <c r="C24" s="224"/>
      <c r="D24" s="225" t="s">
        <v>306</v>
      </c>
      <c r="E24" s="211"/>
      <c r="F24" s="227">
        <f>'[2]Tai san ngan han'!G23+6579000-'[2]Tai san ngan han'!F23+'[2]Tai san ngan han'!G35-'[2]Tai san ngan han'!F35</f>
        <v>-3132233946</v>
      </c>
      <c r="G24" s="213">
        <v>684784351</v>
      </c>
      <c r="H24" s="203"/>
      <c r="I24" s="203">
        <v>684784351</v>
      </c>
    </row>
    <row r="25" spans="1:9" ht="13.5" customHeight="1">
      <c r="A25" s="224" t="s">
        <v>292</v>
      </c>
      <c r="B25" s="224" t="s">
        <v>307</v>
      </c>
      <c r="C25" s="224"/>
      <c r="D25" s="211">
        <v>10</v>
      </c>
      <c r="E25" s="211"/>
      <c r="F25" s="227"/>
      <c r="G25" s="213">
        <v>0</v>
      </c>
      <c r="H25" s="203"/>
      <c r="I25" s="203"/>
    </row>
    <row r="26" spans="1:9" ht="13.5" customHeight="1">
      <c r="A26" s="224" t="s">
        <v>292</v>
      </c>
      <c r="B26" s="224" t="s">
        <v>308</v>
      </c>
      <c r="C26" s="224"/>
      <c r="D26" s="211">
        <v>11</v>
      </c>
      <c r="E26" s="211"/>
      <c r="F26" s="227">
        <f>'[2]Tai san ngan han'!F89-'[2]Tai san ngan han'!G89</f>
        <v>3292434287</v>
      </c>
      <c r="G26" s="213">
        <v>-3480090336</v>
      </c>
      <c r="H26" s="203"/>
      <c r="I26" s="203">
        <v>-3480090336</v>
      </c>
    </row>
    <row r="27" spans="1:9" ht="13.5" customHeight="1">
      <c r="A27" s="224" t="s">
        <v>292</v>
      </c>
      <c r="B27" s="224" t="s">
        <v>309</v>
      </c>
      <c r="C27" s="224"/>
      <c r="D27" s="211">
        <v>12</v>
      </c>
      <c r="E27" s="211"/>
      <c r="F27" s="227">
        <f>'[2]Tai san ngan han'!G77-'[2]Tai san ngan han'!F77</f>
        <v>135183722</v>
      </c>
      <c r="G27" s="213">
        <v>-65580909</v>
      </c>
      <c r="H27" s="203"/>
      <c r="I27" s="203">
        <v>-65580909</v>
      </c>
    </row>
    <row r="28" spans="1:9" ht="13.5" customHeight="1">
      <c r="A28" s="224" t="s">
        <v>292</v>
      </c>
      <c r="B28" s="224" t="s">
        <v>310</v>
      </c>
      <c r="C28" s="224"/>
      <c r="D28" s="211">
        <v>13</v>
      </c>
      <c r="E28" s="211"/>
      <c r="F28" s="227"/>
      <c r="G28" s="213"/>
      <c r="H28" s="203"/>
      <c r="I28" s="203"/>
    </row>
    <row r="29" spans="1:9" ht="13.5" customHeight="1">
      <c r="A29" s="224" t="s">
        <v>292</v>
      </c>
      <c r="B29" s="224" t="s">
        <v>311</v>
      </c>
      <c r="C29" s="224"/>
      <c r="D29" s="211">
        <v>14</v>
      </c>
      <c r="E29" s="211"/>
      <c r="F29" s="226">
        <v>-520620637</v>
      </c>
      <c r="G29" s="213">
        <v>-912058238</v>
      </c>
      <c r="H29" s="203"/>
      <c r="I29" s="203">
        <v>-912058238</v>
      </c>
    </row>
    <row r="30" spans="1:9" ht="13.5" customHeight="1">
      <c r="A30" s="224" t="s">
        <v>292</v>
      </c>
      <c r="B30" s="224" t="s">
        <v>312</v>
      </c>
      <c r="C30" s="224"/>
      <c r="D30" s="211">
        <v>15</v>
      </c>
      <c r="E30" s="211"/>
      <c r="F30" s="213">
        <f>40000000+2500000+217744060+274000000</f>
        <v>534244060</v>
      </c>
      <c r="G30" s="213">
        <v>22100000</v>
      </c>
      <c r="H30" s="203"/>
      <c r="I30" s="203">
        <v>22100000</v>
      </c>
    </row>
    <row r="31" spans="1:9" ht="13.5" customHeight="1">
      <c r="A31" s="224" t="s">
        <v>292</v>
      </c>
      <c r="B31" s="224" t="s">
        <v>313</v>
      </c>
      <c r="C31" s="224"/>
      <c r="D31" s="211">
        <v>16</v>
      </c>
      <c r="E31" s="211"/>
      <c r="F31" s="228">
        <f>-31000000-259260795-1591304044</f>
        <v>-1881564839</v>
      </c>
      <c r="G31" s="228">
        <v>-35000000</v>
      </c>
      <c r="H31" s="203"/>
      <c r="I31" s="229">
        <v>-35000000</v>
      </c>
    </row>
    <row r="32" spans="1:9" s="223" customFormat="1" ht="13.5" customHeight="1">
      <c r="A32" s="217"/>
      <c r="B32" s="217" t="s">
        <v>314</v>
      </c>
      <c r="C32" s="217"/>
      <c r="D32" s="219">
        <v>20</v>
      </c>
      <c r="E32" s="219"/>
      <c r="F32" s="230">
        <f>F15+F16+F23</f>
        <v>4430876472</v>
      </c>
      <c r="G32" s="231">
        <f>SUM(G22:G31)</f>
        <v>441128804</v>
      </c>
      <c r="H32" s="222"/>
      <c r="I32" s="230">
        <f>I15+I16+I23</f>
        <v>441128804</v>
      </c>
    </row>
    <row r="33" spans="1:9" s="223" customFormat="1" ht="13.5" customHeight="1">
      <c r="A33" s="217"/>
      <c r="B33" s="217"/>
      <c r="C33" s="217"/>
      <c r="D33" s="219"/>
      <c r="E33" s="219"/>
      <c r="F33" s="219"/>
      <c r="G33" s="221"/>
      <c r="H33" s="222"/>
      <c r="I33" s="222"/>
    </row>
    <row r="34" spans="1:9" s="223" customFormat="1" ht="13.5" customHeight="1">
      <c r="A34" s="217"/>
      <c r="B34" s="217"/>
      <c r="C34" s="217"/>
      <c r="D34" s="219"/>
      <c r="E34" s="219"/>
      <c r="F34" s="219"/>
      <c r="G34" s="221"/>
      <c r="H34" s="222"/>
      <c r="I34" s="222"/>
    </row>
    <row r="35" spans="1:9" s="151" customFormat="1" ht="13.5" customHeight="1">
      <c r="A35" s="165" t="s">
        <v>315</v>
      </c>
      <c r="B35" s="165" t="s">
        <v>316</v>
      </c>
      <c r="C35" s="165"/>
      <c r="D35" s="214"/>
      <c r="E35" s="214"/>
      <c r="F35" s="214"/>
      <c r="G35" s="215"/>
      <c r="H35" s="153"/>
      <c r="I35" s="153"/>
    </row>
    <row r="36" spans="1:9" ht="13.5" customHeight="1">
      <c r="A36" s="224" t="s">
        <v>157</v>
      </c>
      <c r="B36" s="224" t="s">
        <v>317</v>
      </c>
      <c r="C36" s="224"/>
      <c r="D36" s="211"/>
      <c r="E36" s="211"/>
      <c r="F36" s="226">
        <v>-2519972832</v>
      </c>
      <c r="G36" s="213"/>
      <c r="H36" s="203"/>
      <c r="I36" s="203">
        <v>-5305262794</v>
      </c>
    </row>
    <row r="37" spans="1:9" ht="13.5" customHeight="1">
      <c r="A37" s="224"/>
      <c r="B37" s="224" t="s">
        <v>318</v>
      </c>
      <c r="C37" s="224"/>
      <c r="D37" s="211">
        <v>21</v>
      </c>
      <c r="E37" s="211"/>
      <c r="G37" s="213">
        <v>-5305262794</v>
      </c>
      <c r="H37" s="203"/>
      <c r="I37" s="203"/>
    </row>
    <row r="38" spans="1:8" ht="13.5" customHeight="1">
      <c r="A38" s="224" t="s">
        <v>161</v>
      </c>
      <c r="B38" s="224" t="s">
        <v>319</v>
      </c>
      <c r="C38" s="224"/>
      <c r="D38" s="211"/>
      <c r="E38" s="211"/>
      <c r="F38" s="227"/>
      <c r="G38" s="213">
        <v>73600000</v>
      </c>
      <c r="H38" s="203"/>
    </row>
    <row r="39" spans="1:10" ht="13.5" customHeight="1">
      <c r="A39" s="224"/>
      <c r="B39" s="224" t="s">
        <v>318</v>
      </c>
      <c r="C39" s="224"/>
      <c r="D39" s="211">
        <v>22</v>
      </c>
      <c r="E39" s="211"/>
      <c r="F39" s="226">
        <f>95000000+100000000+58000000</f>
        <v>253000000</v>
      </c>
      <c r="G39" s="213">
        <v>0</v>
      </c>
      <c r="H39" s="203"/>
      <c r="I39" s="203">
        <v>73600000</v>
      </c>
      <c r="J39" s="157"/>
    </row>
    <row r="40" spans="1:9" ht="13.5" customHeight="1">
      <c r="A40" s="224" t="s">
        <v>164</v>
      </c>
      <c r="B40" s="224" t="s">
        <v>320</v>
      </c>
      <c r="C40" s="224"/>
      <c r="D40" s="211"/>
      <c r="E40" s="211"/>
      <c r="F40" s="211"/>
      <c r="G40" s="213">
        <v>0</v>
      </c>
      <c r="H40" s="203"/>
      <c r="I40" s="203"/>
    </row>
    <row r="41" spans="1:9" ht="13.5" customHeight="1">
      <c r="A41" s="224"/>
      <c r="B41" s="224" t="s">
        <v>321</v>
      </c>
      <c r="C41" s="224"/>
      <c r="D41" s="211">
        <v>23</v>
      </c>
      <c r="E41" s="211"/>
      <c r="F41" s="213"/>
      <c r="G41" s="213">
        <v>0</v>
      </c>
      <c r="H41" s="203"/>
      <c r="I41" s="203"/>
    </row>
    <row r="42" spans="1:9" ht="13.5" customHeight="1">
      <c r="A42" s="224" t="s">
        <v>166</v>
      </c>
      <c r="B42" s="224" t="s">
        <v>322</v>
      </c>
      <c r="C42" s="224"/>
      <c r="D42" s="211"/>
      <c r="E42" s="211"/>
      <c r="F42" s="211"/>
      <c r="G42" s="213"/>
      <c r="H42" s="203"/>
      <c r="I42" s="203"/>
    </row>
    <row r="43" spans="1:9" ht="13.5" customHeight="1">
      <c r="A43" s="224"/>
      <c r="B43" s="224" t="s">
        <v>321</v>
      </c>
      <c r="C43" s="224"/>
      <c r="D43" s="211">
        <v>24</v>
      </c>
      <c r="E43" s="211"/>
      <c r="F43" s="213"/>
      <c r="G43" s="213">
        <v>0</v>
      </c>
      <c r="H43" s="203"/>
      <c r="I43" s="203">
        <v>4000000000</v>
      </c>
    </row>
    <row r="44" spans="1:9" ht="13.5" customHeight="1">
      <c r="A44" s="224" t="s">
        <v>169</v>
      </c>
      <c r="B44" s="224" t="s">
        <v>323</v>
      </c>
      <c r="C44" s="224"/>
      <c r="D44" s="211">
        <v>25</v>
      </c>
      <c r="E44" s="211"/>
      <c r="F44" s="213"/>
      <c r="G44" s="213">
        <v>0</v>
      </c>
      <c r="H44" s="203"/>
      <c r="I44" s="203"/>
    </row>
    <row r="45" spans="1:9" ht="13.5" customHeight="1">
      <c r="A45" s="224" t="s">
        <v>171</v>
      </c>
      <c r="B45" s="224" t="s">
        <v>324</v>
      </c>
      <c r="C45" s="224"/>
      <c r="D45" s="211">
        <v>26</v>
      </c>
      <c r="E45" s="211"/>
      <c r="F45" s="226">
        <v>820000000</v>
      </c>
      <c r="G45" s="213">
        <v>200000000</v>
      </c>
      <c r="H45" s="203"/>
      <c r="I45" s="203">
        <v>200000000</v>
      </c>
    </row>
    <row r="46" spans="1:9" ht="13.5" customHeight="1">
      <c r="A46" s="224" t="s">
        <v>174</v>
      </c>
      <c r="B46" s="224" t="s">
        <v>325</v>
      </c>
      <c r="C46" s="224"/>
      <c r="D46" s="211">
        <v>27</v>
      </c>
      <c r="E46" s="211"/>
      <c r="F46" s="203"/>
      <c r="G46" s="228">
        <v>0</v>
      </c>
      <c r="H46" s="203"/>
      <c r="I46" s="229"/>
    </row>
    <row r="47" spans="1:9" s="223" customFormat="1" ht="13.5" customHeight="1">
      <c r="A47" s="217"/>
      <c r="B47" s="217" t="s">
        <v>316</v>
      </c>
      <c r="C47" s="217"/>
      <c r="D47" s="219">
        <v>30</v>
      </c>
      <c r="E47" s="219"/>
      <c r="F47" s="230">
        <f>SUM(F36:F46)</f>
        <v>-1446972832</v>
      </c>
      <c r="G47" s="231">
        <f>SUM(G36:G46)</f>
        <v>-5031662794</v>
      </c>
      <c r="H47" s="222"/>
      <c r="I47" s="232">
        <f>SUM(I36:I46)</f>
        <v>-1031662794</v>
      </c>
    </row>
    <row r="48" spans="1:9" s="151" customFormat="1" ht="13.5" customHeight="1">
      <c r="A48" s="165"/>
      <c r="B48" s="165"/>
      <c r="C48" s="165"/>
      <c r="D48" s="165"/>
      <c r="E48" s="165"/>
      <c r="F48" s="165"/>
      <c r="G48" s="215"/>
      <c r="H48" s="153"/>
      <c r="I48" s="153"/>
    </row>
    <row r="50" spans="1:9" ht="13.5" customHeight="1">
      <c r="A50" s="130" t="str">
        <f>A4</f>
        <v>Năm 2006</v>
      </c>
      <c r="B50" s="224"/>
      <c r="C50" s="224"/>
      <c r="D50" s="224"/>
      <c r="E50" s="224"/>
      <c r="F50" s="224"/>
      <c r="G50" s="234"/>
      <c r="H50" s="224"/>
      <c r="I50" s="224"/>
    </row>
    <row r="51" spans="1:9" ht="13.5" customHeight="1" thickBot="1">
      <c r="A51" s="235" t="s">
        <v>326</v>
      </c>
      <c r="B51" s="236"/>
      <c r="C51" s="236"/>
      <c r="D51" s="236"/>
      <c r="E51" s="236"/>
      <c r="F51" s="236"/>
      <c r="G51" s="237"/>
      <c r="H51" s="236"/>
      <c r="I51" s="236"/>
    </row>
    <row r="53" spans="1:9" s="127" customFormat="1" ht="27.75" customHeight="1">
      <c r="A53" s="139" t="s">
        <v>140</v>
      </c>
      <c r="B53" s="139"/>
      <c r="C53" s="139"/>
      <c r="D53" s="140" t="s">
        <v>141</v>
      </c>
      <c r="E53" s="140" t="s">
        <v>142</v>
      </c>
      <c r="F53" s="212" t="s">
        <v>286</v>
      </c>
      <c r="G53" s="212" t="s">
        <v>148</v>
      </c>
      <c r="H53" s="140"/>
      <c r="I53" s="141" t="s">
        <v>287</v>
      </c>
    </row>
    <row r="54" spans="1:9" s="223" customFormat="1" ht="13.5" customHeight="1">
      <c r="A54" s="165"/>
      <c r="B54" s="165"/>
      <c r="C54" s="165"/>
      <c r="D54" s="211"/>
      <c r="E54" s="211"/>
      <c r="F54" s="211"/>
      <c r="G54" s="213"/>
      <c r="H54" s="203"/>
      <c r="I54" s="203"/>
    </row>
    <row r="55" spans="1:9" s="151" customFormat="1" ht="13.5" customHeight="1">
      <c r="A55" s="165" t="s">
        <v>327</v>
      </c>
      <c r="B55" s="165" t="s">
        <v>328</v>
      </c>
      <c r="C55" s="165"/>
      <c r="D55" s="214"/>
      <c r="E55" s="214"/>
      <c r="F55" s="214"/>
      <c r="G55" s="215"/>
      <c r="H55" s="153"/>
      <c r="I55" s="153"/>
    </row>
    <row r="56" spans="1:9" s="151" customFormat="1" ht="13.5" customHeight="1">
      <c r="A56" s="238" t="s">
        <v>157</v>
      </c>
      <c r="B56" s="224" t="s">
        <v>329</v>
      </c>
      <c r="C56" s="224"/>
      <c r="D56" s="211"/>
      <c r="E56" s="211"/>
      <c r="F56" s="211"/>
      <c r="G56" s="213"/>
      <c r="H56" s="203"/>
      <c r="I56" s="203"/>
    </row>
    <row r="57" spans="1:9" s="151" customFormat="1" ht="13.5" customHeight="1">
      <c r="A57" s="238"/>
      <c r="B57" s="224" t="s">
        <v>330</v>
      </c>
      <c r="C57" s="224"/>
      <c r="D57" s="211">
        <v>31</v>
      </c>
      <c r="E57" s="211"/>
      <c r="F57" s="203"/>
      <c r="G57" s="213"/>
      <c r="H57" s="203"/>
      <c r="I57" s="203"/>
    </row>
    <row r="58" spans="1:9" ht="13.5" customHeight="1">
      <c r="A58" s="238" t="s">
        <v>161</v>
      </c>
      <c r="B58" s="224" t="s">
        <v>331</v>
      </c>
      <c r="C58" s="224"/>
      <c r="D58" s="211"/>
      <c r="E58" s="211"/>
      <c r="F58" s="211"/>
      <c r="G58" s="213"/>
      <c r="H58" s="203"/>
      <c r="I58" s="203"/>
    </row>
    <row r="59" spans="1:9" ht="13.5" customHeight="1">
      <c r="A59" s="238"/>
      <c r="B59" s="224" t="s">
        <v>332</v>
      </c>
      <c r="C59" s="224"/>
      <c r="D59" s="211">
        <v>32</v>
      </c>
      <c r="E59" s="211"/>
      <c r="F59" s="203"/>
      <c r="G59" s="213"/>
      <c r="H59" s="203"/>
      <c r="I59" s="203"/>
    </row>
    <row r="60" spans="1:9" s="151" customFormat="1" ht="13.5" customHeight="1">
      <c r="A60" s="238" t="s">
        <v>164</v>
      </c>
      <c r="B60" s="224" t="s">
        <v>333</v>
      </c>
      <c r="C60" s="224"/>
      <c r="D60" s="211">
        <v>33</v>
      </c>
      <c r="E60" s="211"/>
      <c r="F60" s="203"/>
      <c r="G60" s="213"/>
      <c r="H60" s="203"/>
      <c r="I60" s="203"/>
    </row>
    <row r="61" spans="1:9" ht="13.5" customHeight="1">
      <c r="A61" s="238" t="s">
        <v>166</v>
      </c>
      <c r="B61" s="224" t="s">
        <v>334</v>
      </c>
      <c r="C61" s="224"/>
      <c r="D61" s="211">
        <v>34</v>
      </c>
      <c r="E61" s="211"/>
      <c r="F61" s="203"/>
      <c r="G61" s="213"/>
      <c r="H61" s="203"/>
      <c r="I61" s="203"/>
    </row>
    <row r="62" spans="1:9" ht="13.5" customHeight="1">
      <c r="A62" s="238" t="s">
        <v>169</v>
      </c>
      <c r="B62" s="224" t="s">
        <v>335</v>
      </c>
      <c r="C62" s="224"/>
      <c r="D62" s="211">
        <v>35</v>
      </c>
      <c r="E62" s="211"/>
      <c r="F62" s="203">
        <f>-340000000</f>
        <v>-340000000</v>
      </c>
      <c r="G62" s="213">
        <v>0</v>
      </c>
      <c r="H62" s="203"/>
      <c r="I62" s="203"/>
    </row>
    <row r="63" spans="1:9" ht="13.5" customHeight="1">
      <c r="A63" s="238" t="s">
        <v>171</v>
      </c>
      <c r="B63" s="224" t="s">
        <v>336</v>
      </c>
      <c r="C63" s="224"/>
      <c r="D63" s="211">
        <v>36</v>
      </c>
      <c r="E63" s="211"/>
      <c r="F63" s="226">
        <v>-2100000000</v>
      </c>
      <c r="G63" s="228">
        <v>-2800000000</v>
      </c>
      <c r="H63" s="203"/>
      <c r="I63" s="229">
        <v>-2800000000</v>
      </c>
    </row>
    <row r="64" spans="1:9" ht="13.5" customHeight="1">
      <c r="A64" s="217"/>
      <c r="B64" s="217" t="s">
        <v>337</v>
      </c>
      <c r="C64" s="217"/>
      <c r="D64" s="219">
        <v>40</v>
      </c>
      <c r="E64" s="219"/>
      <c r="F64" s="230">
        <f>SUM(F56:F63)</f>
        <v>-2440000000</v>
      </c>
      <c r="G64" s="231">
        <f>SUM(G56:G63)</f>
        <v>-2800000000</v>
      </c>
      <c r="H64" s="222"/>
      <c r="I64" s="232">
        <f>SUM(I56:I63)</f>
        <v>-2800000000</v>
      </c>
    </row>
    <row r="65" spans="1:9" ht="13.5" customHeight="1">
      <c r="A65" s="217"/>
      <c r="B65" s="217"/>
      <c r="C65" s="217"/>
      <c r="D65" s="219"/>
      <c r="E65" s="219"/>
      <c r="F65" s="239"/>
      <c r="G65" s="221"/>
      <c r="H65" s="222"/>
      <c r="I65" s="222"/>
    </row>
    <row r="66" spans="1:9" ht="13.5" customHeight="1">
      <c r="A66" s="165"/>
      <c r="B66" s="165" t="s">
        <v>338</v>
      </c>
      <c r="C66" s="165"/>
      <c r="D66" s="214">
        <v>50</v>
      </c>
      <c r="E66" s="214"/>
      <c r="F66" s="215">
        <f>F32+F47+F64</f>
        <v>543903640</v>
      </c>
      <c r="G66" s="215">
        <f>G32+G47+G64</f>
        <v>-7390533990</v>
      </c>
      <c r="H66" s="153"/>
      <c r="I66" s="153">
        <f>I32+I47+I64</f>
        <v>-3390533990</v>
      </c>
    </row>
    <row r="67" spans="1:9" ht="13.5" customHeight="1">
      <c r="A67" s="165"/>
      <c r="B67" s="165"/>
      <c r="C67" s="165"/>
      <c r="D67" s="214"/>
      <c r="E67" s="214"/>
      <c r="F67" s="240"/>
      <c r="G67" s="215"/>
      <c r="H67" s="153"/>
      <c r="I67" s="153"/>
    </row>
    <row r="68" spans="1:9" ht="13.5" customHeight="1">
      <c r="A68" s="165"/>
      <c r="B68" s="165" t="s">
        <v>339</v>
      </c>
      <c r="C68" s="165"/>
      <c r="D68" s="214">
        <v>60</v>
      </c>
      <c r="E68" s="214"/>
      <c r="F68" s="241">
        <v>3844746908</v>
      </c>
      <c r="G68" s="242">
        <v>11235280898</v>
      </c>
      <c r="H68" s="153"/>
      <c r="I68" s="153">
        <v>7235280898</v>
      </c>
    </row>
    <row r="69" spans="1:9" ht="13.5" customHeight="1">
      <c r="A69" s="165"/>
      <c r="B69" s="165"/>
      <c r="C69" s="165"/>
      <c r="D69" s="214"/>
      <c r="E69" s="214"/>
      <c r="F69" s="240"/>
      <c r="G69" s="215"/>
      <c r="H69" s="153"/>
      <c r="I69" s="153"/>
    </row>
    <row r="70" spans="1:9" ht="13.5" customHeight="1">
      <c r="A70" s="224"/>
      <c r="B70" s="224" t="s">
        <v>340</v>
      </c>
      <c r="C70" s="224"/>
      <c r="D70" s="211">
        <v>61</v>
      </c>
      <c r="E70" s="211"/>
      <c r="F70" s="213">
        <v>0</v>
      </c>
      <c r="G70" s="213">
        <v>0</v>
      </c>
      <c r="H70" s="203"/>
      <c r="I70" s="203">
        <v>0</v>
      </c>
    </row>
    <row r="71" spans="1:9" ht="13.5" customHeight="1">
      <c r="A71" s="224"/>
      <c r="B71" s="224"/>
      <c r="C71" s="224"/>
      <c r="D71" s="211"/>
      <c r="E71" s="211"/>
      <c r="F71" s="243"/>
      <c r="G71" s="228"/>
      <c r="H71" s="203"/>
      <c r="I71" s="229"/>
    </row>
    <row r="72" spans="1:9" ht="13.5" customHeight="1" thickBot="1">
      <c r="A72" s="165"/>
      <c r="B72" s="165" t="s">
        <v>341</v>
      </c>
      <c r="C72" s="165"/>
      <c r="D72" s="214">
        <v>70</v>
      </c>
      <c r="E72" s="214"/>
      <c r="F72" s="244">
        <f>F66+F68+F70</f>
        <v>4388650548</v>
      </c>
      <c r="G72" s="244">
        <f>G66+G68+G70</f>
        <v>3844746908</v>
      </c>
      <c r="H72" s="153"/>
      <c r="I72" s="163">
        <f>I66+I68+I70</f>
        <v>3844746908</v>
      </c>
    </row>
    <row r="73" spans="1:9" ht="13.5" customHeight="1" thickTop="1">
      <c r="A73" s="165"/>
      <c r="B73" s="165"/>
      <c r="C73" s="165"/>
      <c r="D73" s="165"/>
      <c r="E73" s="165"/>
      <c r="F73" s="153"/>
      <c r="G73" s="242">
        <f>G72-'[2]Tai san ngan han'!I15-'[2]Tai san ngan han'!I19</f>
        <v>0</v>
      </c>
      <c r="H73" s="153"/>
      <c r="I73" s="153"/>
    </row>
    <row r="74" ht="13.5" customHeight="1">
      <c r="F74" s="157"/>
    </row>
    <row r="75" s="127" customFormat="1" ht="13.5" customHeight="1">
      <c r="F75" s="201" t="str">
        <f>'[2]Tai san ngan han'!F150</f>
        <v>TP. Hồ Chí Minh, ngày 16 tháng 01 năm 2007</v>
      </c>
    </row>
    <row r="76" s="127" customFormat="1" ht="13.5" customHeight="1">
      <c r="G76" s="201"/>
    </row>
    <row r="77" s="127" customFormat="1" ht="13.5" customHeight="1">
      <c r="G77" s="201"/>
    </row>
    <row r="78" s="127" customFormat="1" ht="13.5" customHeight="1">
      <c r="G78" s="201"/>
    </row>
    <row r="79" s="127" customFormat="1" ht="13.5" customHeight="1">
      <c r="G79" s="201"/>
    </row>
    <row r="80" s="127" customFormat="1" ht="13.5" customHeight="1">
      <c r="G80" s="201"/>
    </row>
    <row r="81" spans="2:6" s="127" customFormat="1" ht="13.5" customHeight="1">
      <c r="B81" s="127" t="s">
        <v>342</v>
      </c>
      <c r="F81" s="201" t="s">
        <v>343</v>
      </c>
    </row>
    <row r="82" spans="1:9" s="127" customFormat="1" ht="13.5" customHeight="1">
      <c r="A82" s="131"/>
      <c r="B82" s="131" t="str">
        <f>'[2]Tai san ngan han'!B157</f>
        <v>Đào Thế Hưng</v>
      </c>
      <c r="E82" s="131"/>
      <c r="F82" s="245" t="str">
        <f>'[2]Tai san ngan han'!F157</f>
        <v>Lưu Tiến Ái</v>
      </c>
      <c r="I82" s="131"/>
    </row>
    <row r="83" spans="1:9" s="127" customFormat="1" ht="13.5" customHeight="1">
      <c r="A83" s="168"/>
      <c r="B83" s="168" t="s">
        <v>203</v>
      </c>
      <c r="D83" s="128"/>
      <c r="E83" s="168"/>
      <c r="F83" s="245" t="str">
        <f>'[2]Tai san ngan han'!F158</f>
        <v>Giám đốc</v>
      </c>
      <c r="I83" s="131"/>
    </row>
    <row r="84" spans="7:9" ht="13.5" customHeight="1">
      <c r="G84" s="246"/>
      <c r="I84" s="158"/>
    </row>
  </sheetData>
  <mergeCells count="1">
    <mergeCell ref="F12:I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2007-01-29T02:21:30Z</cp:lastPrinted>
  <dcterms:created xsi:type="dcterms:W3CDTF">2007-01-29T02:14:41Z</dcterms:created>
  <dcterms:modified xsi:type="dcterms:W3CDTF">2007-01-29T02:22:51Z</dcterms:modified>
  <cp:category/>
  <cp:version/>
  <cp:contentType/>
  <cp:contentStatus/>
</cp:coreProperties>
</file>